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Kurzueberblick" sheetId="1" r:id="rId1"/>
    <sheet name="ausfuehrlicher Ueberblick" sheetId="2" r:id="rId2"/>
    <sheet name="Berechnungen" sheetId="3" r:id="rId3"/>
  </sheets>
  <definedNames/>
  <calcPr fullCalcOnLoad="1"/>
</workbook>
</file>

<file path=xl/sharedStrings.xml><?xml version="1.0" encoding="utf-8"?>
<sst xmlns="http://schemas.openxmlformats.org/spreadsheetml/2006/main" count="187" uniqueCount="63">
  <si>
    <t>verheiratet, 1 Kind, Steuerklasse IV</t>
  </si>
  <si>
    <t>angestellt</t>
  </si>
  <si>
    <t>verbeamtet</t>
  </si>
  <si>
    <t>brutto</t>
  </si>
  <si>
    <t>netto</t>
  </si>
  <si>
    <t>Stufe 1</t>
  </si>
  <si>
    <t>Stufe 5</t>
  </si>
  <si>
    <t>Differenz</t>
  </si>
  <si>
    <t>E13 Lehrer, A13 ohne Stellenzulage =&gt; Lehrer mit zwei Fächern</t>
  </si>
  <si>
    <t>Kindergeld</t>
  </si>
  <si>
    <t>netto SenBJW</t>
  </si>
  <si>
    <t>brutto SenBJW</t>
  </si>
  <si>
    <t>netto inkl. Kindergeld</t>
  </si>
  <si>
    <t>http://oeffentlicher-dienst.info/c/t/rechner/tv-l/berlin/lehrer?id=tv-l-berlin-lehrer-2013&amp;g=E_13&amp;s=5&amp;zv=VBL&amp;z=100&amp;zulage=&amp;stj=2013&amp;stkl=4&amp;r=0&amp;zkf=0.5&amp;kk=15.5%25</t>
  </si>
  <si>
    <t xml:space="preserve">Quelle TV-L E13-Lehrer Berlin: </t>
  </si>
  <si>
    <t>Quelle A13 ohne Zulage hD Berlin:</t>
  </si>
  <si>
    <t>http://oeffentlicher-dienst.info/c/t/rechner/beamte/be?id=beamte-berlin-2013&amp;g=A_13&amp;s=1&amp;f=2&amp;z=100&amp;zulageid=1&amp;zulage=&amp;stj=2013&amp;stkl=4&amp;r=0&amp;zkf=0.5</t>
  </si>
  <si>
    <t>Stand:</t>
  </si>
  <si>
    <t>09/2013</t>
  </si>
  <si>
    <t>Beitrag zur PKV</t>
  </si>
  <si>
    <t>SenBJW</t>
  </si>
  <si>
    <t>vs. OD.info</t>
  </si>
  <si>
    <t>brutto Grundgehalt</t>
  </si>
  <si>
    <t>Dienstjahr</t>
  </si>
  <si>
    <t>1.</t>
  </si>
  <si>
    <t>10.</t>
  </si>
  <si>
    <t>20.</t>
  </si>
  <si>
    <t>30.</t>
  </si>
  <si>
    <t>40.</t>
  </si>
  <si>
    <t>netto inkl. Kinderg. + PKV</t>
  </si>
  <si>
    <t>Jahressonderzahlung</t>
  </si>
  <si>
    <t>E13 - A13</t>
  </si>
  <si>
    <t>Stufe 7</t>
  </si>
  <si>
    <t xml:space="preserve">brutto: </t>
  </si>
  <si>
    <t>http://www.berlin.de/imperia/md/content/landesverwaltungsamt/versorgung/besoldungstabellen_berlin_08.2013.pdf</t>
  </si>
  <si>
    <t>netto:</t>
  </si>
  <si>
    <t>Stufe 8</t>
  </si>
  <si>
    <r>
      <t>Æ</t>
    </r>
    <r>
      <rPr>
        <b/>
        <sz val="10"/>
        <rFont val="Arial"/>
        <family val="0"/>
      </rPr>
      <t xml:space="preserve"> netto inkl. 
Jahressonderzahlung</t>
    </r>
  </si>
  <si>
    <t>Stufe 4*</t>
  </si>
  <si>
    <t>Familienzulage</t>
  </si>
  <si>
    <t>brutto inkl. Familienzulage</t>
  </si>
  <si>
    <t>* Die SenBJW gibt nach 10 Jahren das Erreichen der Erfahrungsstufe 3 an. Verbringt ein Beamter aber 2 Jahre in der Erfahrungsstufe 1</t>
  </si>
  <si>
    <t xml:space="preserve">   und je 3 Jahre in den Erfahrungsstufen 2 und 3, so befindet er sich ab dem 9. Dienstjahr in der Erfahrungsstufe 4.</t>
  </si>
  <si>
    <t>Einstiegseinkommen</t>
  </si>
  <si>
    <t>nach 10 Jahren</t>
  </si>
  <si>
    <t>Einkommen einer Lehrkraft mit zwei Fächern, verheiratet, 1 Kind, Steuerklasse IV</t>
  </si>
  <si>
    <t>netto**</t>
  </si>
  <si>
    <t>brutto*</t>
  </si>
  <si>
    <t>nach 20 Jahren</t>
  </si>
  <si>
    <t>nach 30 Jahren</t>
  </si>
  <si>
    <t>nach 40 Jahren</t>
  </si>
  <si>
    <t>Stufe</t>
  </si>
  <si>
    <t>* Im Brutto der Beamten ist ein Familienzuschlag von 210,40€ enthalten, der Angestellten nicht gewährt wird</t>
  </si>
  <si>
    <t>** inkl. 140€ Kindergeld für Angestellte und Beamte sowie abzüglich 220€ PKV-Beitrag bei Beamten</t>
  </si>
  <si>
    <t>netto laut SenBJW</t>
  </si>
  <si>
    <r>
      <t>Æ</t>
    </r>
    <r>
      <rPr>
        <sz val="10"/>
        <color indexed="18"/>
        <rFont val="Arial"/>
        <family val="0"/>
      </rPr>
      <t xml:space="preserve"> netto inkl. Jahress.z.</t>
    </r>
  </si>
  <si>
    <t>netto laut SenBJW***</t>
  </si>
  <si>
    <t>*** Die SenBJW gibt nach 10 Jahren die Erfahrungsstufe 3 an. Verbringt ein Beamter 2 Jahre in der Erfahrungs-</t>
  </si>
  <si>
    <t xml:space="preserve">    stufe 1 und je 3 Jahre in den Erfahrungsstufen 2 und 3, so befindet er sich ab dem 9. Dienstjahr in der </t>
  </si>
  <si>
    <t xml:space="preserve">    Erfahrungsstufe 4.</t>
  </si>
  <si>
    <t>Jahressonderzahlung jeweils</t>
  </si>
  <si>
    <t>Im Brutto der Beamten ist ein Familienzuschlag von 210,40€ enthalten, der Angestellten nicht gewährt wird</t>
  </si>
  <si>
    <t>Netto inkl. 140€ Kindergeld für Angestellte und Beamte sowie abzüglich 220€ PKV-Beitrag bei Beamten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</si>
</sst>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23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i/>
      <sz val="10"/>
      <color indexed="23"/>
      <name val="Arial"/>
      <family val="0"/>
    </font>
    <font>
      <sz val="10"/>
      <color indexed="18"/>
      <name val="Symbol"/>
      <family val="1"/>
    </font>
    <font>
      <sz val="10"/>
      <color indexed="18"/>
      <name val="Arial"/>
      <family val="0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0" xfId="18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72" fontId="3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72" fontId="11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14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172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72" fontId="19" fillId="0" borderId="0" xfId="0" applyNumberFormat="1" applyFont="1" applyAlignment="1">
      <alignment horizontal="right"/>
    </xf>
    <xf numFmtId="172" fontId="18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18" fillId="0" borderId="0" xfId="0" applyFont="1" applyAlignment="1">
      <alignment/>
    </xf>
    <xf numFmtId="9" fontId="0" fillId="0" borderId="0" xfId="19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effentlicher-dienst.info/c/t/rechner/tv-l/berlin/lehrer?id=tv-l-berlin-lehrer-2013&amp;g=E_13&amp;s=5&amp;zv=VBL&amp;z=100&amp;zulage=&amp;stj=2013&amp;stkl=4&amp;r=0&amp;zkf=0.5&amp;kk=15.5%25" TargetMode="External" /><Relationship Id="rId2" Type="http://schemas.openxmlformats.org/officeDocument/2006/relationships/hyperlink" Target="http://oeffentlicher-dienst.info/c/t/rechner/beamte/be?id=beamte-berlin-2013&amp;g=A_13&amp;s=1&amp;f=2&amp;z=100&amp;zulageid=1&amp;zulage=&amp;stj=2013&amp;stkl=4&amp;r=0&amp;zkf=0.5" TargetMode="External" /><Relationship Id="rId3" Type="http://schemas.openxmlformats.org/officeDocument/2006/relationships/hyperlink" Target="http://www.berlin.de/imperia/md/content/landesverwaltungsamt/versorgung/besoldungstabellen_berlin_08.2013.pdf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2" width="7.8515625" style="0" customWidth="1"/>
    <col min="3" max="4" width="11.421875" style="2" customWidth="1"/>
    <col min="5" max="5" width="9.7109375" style="22" customWidth="1"/>
  </cols>
  <sheetData>
    <row r="1" ht="12.75">
      <c r="A1" s="1" t="s">
        <v>45</v>
      </c>
    </row>
    <row r="3" spans="3:5" ht="12.75">
      <c r="C3" s="37" t="s">
        <v>1</v>
      </c>
      <c r="D3" s="37" t="s">
        <v>2</v>
      </c>
      <c r="E3" s="38" t="s">
        <v>7</v>
      </c>
    </row>
    <row r="4" spans="3:4" ht="12.75">
      <c r="C4" s="36"/>
      <c r="D4" s="36"/>
    </row>
    <row r="5" spans="1:4" ht="12.75">
      <c r="A5" t="s">
        <v>43</v>
      </c>
      <c r="B5" t="s">
        <v>3</v>
      </c>
      <c r="C5" s="2">
        <f>Berechnungen!D$6</f>
        <v>4574.68</v>
      </c>
      <c r="D5" s="2">
        <f>Berechnungen!H6</f>
        <v>3466.85</v>
      </c>
    </row>
    <row r="6" spans="2:5" ht="12.75">
      <c r="B6" t="s">
        <v>4</v>
      </c>
      <c r="C6" s="2">
        <f>Berechnungen!D$11</f>
        <v>2731.47</v>
      </c>
      <c r="D6" s="2">
        <f>Berechnungen!H11</f>
        <v>2685.94</v>
      </c>
      <c r="E6" s="3">
        <f>C6-D6</f>
        <v>45.529999999999745</v>
      </c>
    </row>
    <row r="8" spans="1:4" ht="12.75">
      <c r="A8" t="s">
        <v>44</v>
      </c>
      <c r="B8" t="s">
        <v>3</v>
      </c>
      <c r="C8" s="2">
        <f>Berechnungen!D$6</f>
        <v>4574.68</v>
      </c>
      <c r="D8" s="2">
        <f>Berechnungen!H18</f>
        <v>3970.4100000000003</v>
      </c>
    </row>
    <row r="9" spans="2:5" ht="12.75">
      <c r="B9" t="s">
        <v>4</v>
      </c>
      <c r="C9" s="2">
        <f>Berechnungen!D$11</f>
        <v>2731.47</v>
      </c>
      <c r="D9" s="2">
        <f>Berechnungen!H23</f>
        <v>2993.76</v>
      </c>
      <c r="E9" s="3">
        <f>C9-D9</f>
        <v>-262.2900000000004</v>
      </c>
    </row>
    <row r="11" spans="1:4" ht="12.75">
      <c r="A11" t="s">
        <v>48</v>
      </c>
      <c r="B11" t="s">
        <v>3</v>
      </c>
      <c r="C11" s="2">
        <f>Berechnungen!D$6</f>
        <v>4574.68</v>
      </c>
      <c r="D11" s="2">
        <f>Berechnungen!H30</f>
        <v>4361.599999999999</v>
      </c>
    </row>
    <row r="12" spans="2:5" ht="12.75">
      <c r="B12" t="s">
        <v>4</v>
      </c>
      <c r="C12" s="2">
        <f>Berechnungen!D$11</f>
        <v>2731.47</v>
      </c>
      <c r="D12" s="2">
        <f>Berechnungen!H34</f>
        <v>3222.82</v>
      </c>
      <c r="E12" s="3">
        <f>C12-D12</f>
        <v>-491.35000000000036</v>
      </c>
    </row>
    <row r="14" spans="1:4" ht="12.75">
      <c r="A14" t="s">
        <v>49</v>
      </c>
      <c r="B14" t="s">
        <v>3</v>
      </c>
      <c r="C14" s="2">
        <f>Berechnungen!D$6</f>
        <v>4574.68</v>
      </c>
      <c r="D14" s="2">
        <f>Berechnungen!H40</f>
        <v>4444.83</v>
      </c>
    </row>
    <row r="15" spans="2:5" ht="12.75">
      <c r="B15" t="s">
        <v>4</v>
      </c>
      <c r="C15" s="2">
        <f>Berechnungen!D$11</f>
        <v>2731.47</v>
      </c>
      <c r="D15" s="2">
        <f>Berechnungen!H44</f>
        <v>3270.41</v>
      </c>
      <c r="E15" s="3">
        <f>C15-D15</f>
        <v>-538.94</v>
      </c>
    </row>
    <row r="16" ht="12.75">
      <c r="B16" s="25"/>
    </row>
    <row r="17" spans="1:4" ht="12.75">
      <c r="A17" t="s">
        <v>50</v>
      </c>
      <c r="B17" t="s">
        <v>3</v>
      </c>
      <c r="C17" s="2">
        <f>Berechnungen!D$6</f>
        <v>4574.68</v>
      </c>
      <c r="D17" s="2">
        <f>Berechnungen!H50</f>
        <v>4444.83</v>
      </c>
    </row>
    <row r="18" spans="2:5" ht="12.75">
      <c r="B18" t="s">
        <v>4</v>
      </c>
      <c r="C18" s="2">
        <f>Berechnungen!D$11</f>
        <v>2731.47</v>
      </c>
      <c r="D18" s="2">
        <f>Berechnungen!H54</f>
        <v>3270.41</v>
      </c>
      <c r="E18" s="3">
        <f>C18-D18</f>
        <v>-538.94</v>
      </c>
    </row>
    <row r="19" ht="12.75">
      <c r="E19" s="3"/>
    </row>
    <row r="20" spans="1:5" ht="12.75">
      <c r="A20" t="s">
        <v>60</v>
      </c>
      <c r="C20" s="2">
        <f>Berechnungen!D$13</f>
        <v>2287.34</v>
      </c>
      <c r="D20" s="2">
        <f>Berechnungen!H$13</f>
        <v>640</v>
      </c>
      <c r="E20" s="22">
        <f>C20-D20</f>
        <v>1647.3400000000001</v>
      </c>
    </row>
    <row r="21" ht="12.75">
      <c r="B21" s="25"/>
    </row>
    <row r="22" ht="12.75">
      <c r="A22" t="s">
        <v>61</v>
      </c>
    </row>
    <row r="23" ht="12.75">
      <c r="A23" t="s">
        <v>62</v>
      </c>
    </row>
  </sheetData>
  <printOptions/>
  <pageMargins left="0.49" right="0.37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5" sqref="A25"/>
    </sheetView>
  </sheetViews>
  <sheetFormatPr defaultColWidth="11.421875" defaultRowHeight="12.75"/>
  <cols>
    <col min="1" max="1" width="19.28125" style="0" customWidth="1"/>
    <col min="2" max="2" width="20.140625" style="0" customWidth="1"/>
    <col min="3" max="3" width="7.28125" style="39" customWidth="1"/>
    <col min="4" max="4" width="11.421875" style="2" customWidth="1"/>
    <col min="5" max="5" width="7.28125" style="39" customWidth="1"/>
    <col min="6" max="6" width="11.421875" style="2" customWidth="1"/>
    <col min="7" max="7" width="5.28125" style="0" customWidth="1"/>
    <col min="8" max="8" width="11.421875" style="22" customWidth="1"/>
  </cols>
  <sheetData>
    <row r="1" ht="12.75">
      <c r="A1" s="1" t="s">
        <v>45</v>
      </c>
    </row>
    <row r="3" spans="3:8" ht="12.75">
      <c r="C3" s="39" t="s">
        <v>51</v>
      </c>
      <c r="D3" s="37" t="s">
        <v>1</v>
      </c>
      <c r="E3" s="39" t="s">
        <v>51</v>
      </c>
      <c r="F3" s="37" t="s">
        <v>2</v>
      </c>
      <c r="H3" s="38" t="s">
        <v>7</v>
      </c>
    </row>
    <row r="4" spans="4:6" ht="12.75">
      <c r="D4" s="36"/>
      <c r="F4" s="36"/>
    </row>
    <row r="5" spans="1:6" ht="12.75">
      <c r="A5" t="s">
        <v>43</v>
      </c>
      <c r="B5" t="s">
        <v>47</v>
      </c>
      <c r="C5" s="40">
        <v>5</v>
      </c>
      <c r="D5" s="2">
        <f>Berechnungen!D$6</f>
        <v>4574.68</v>
      </c>
      <c r="E5" s="40">
        <v>1</v>
      </c>
      <c r="F5" s="2">
        <f>Berechnungen!H6</f>
        <v>3466.85</v>
      </c>
    </row>
    <row r="6" spans="2:8" ht="12.75">
      <c r="B6" t="s">
        <v>46</v>
      </c>
      <c r="D6" s="2">
        <f>Berechnungen!D$11</f>
        <v>2731.47</v>
      </c>
      <c r="F6" s="2">
        <f>Berechnungen!H11</f>
        <v>2685.94</v>
      </c>
      <c r="H6" s="3">
        <f>D6-F6</f>
        <v>45.529999999999745</v>
      </c>
    </row>
    <row r="7" spans="2:8" s="6" customFormat="1" ht="12.75">
      <c r="B7" s="6" t="s">
        <v>54</v>
      </c>
      <c r="C7" s="41"/>
      <c r="D7" s="8">
        <f>Berechnungen!D$12</f>
        <v>2729.36</v>
      </c>
      <c r="E7" s="41"/>
      <c r="F7" s="8">
        <f>Berechnungen!H12</f>
        <v>2683.82</v>
      </c>
      <c r="H7" s="23">
        <f>D7-F7</f>
        <v>45.539999999999964</v>
      </c>
    </row>
    <row r="8" spans="2:8" ht="12.75">
      <c r="B8" t="s">
        <v>30</v>
      </c>
      <c r="D8" s="2">
        <f>Berechnungen!D$13</f>
        <v>2287.34</v>
      </c>
      <c r="F8" s="2">
        <f>Berechnungen!H$13</f>
        <v>640</v>
      </c>
      <c r="H8" s="22">
        <f>D8-F8</f>
        <v>1647.3400000000001</v>
      </c>
    </row>
    <row r="9" spans="2:8" ht="12.75">
      <c r="B9" s="42" t="s">
        <v>55</v>
      </c>
      <c r="C9" s="43"/>
      <c r="D9" s="44">
        <f>Berechnungen!D$14</f>
        <v>2814.605</v>
      </c>
      <c r="E9" s="43"/>
      <c r="F9" s="44">
        <f>Berechnungen!H14</f>
        <v>2719.1608333333334</v>
      </c>
      <c r="G9" s="46"/>
      <c r="H9" s="45">
        <f>D9-F9</f>
        <v>95.44416666666666</v>
      </c>
    </row>
    <row r="11" spans="1:6" ht="12.75">
      <c r="A11" t="s">
        <v>44</v>
      </c>
      <c r="B11" t="s">
        <v>47</v>
      </c>
      <c r="C11" s="40">
        <v>5</v>
      </c>
      <c r="D11" s="2">
        <f>Berechnungen!D$6</f>
        <v>4574.68</v>
      </c>
      <c r="E11" s="40">
        <v>4</v>
      </c>
      <c r="F11" s="2">
        <f>Berechnungen!H18</f>
        <v>3970.4100000000003</v>
      </c>
    </row>
    <row r="12" spans="2:8" ht="12.75">
      <c r="B12" t="s">
        <v>46</v>
      </c>
      <c r="D12" s="2">
        <f>Berechnungen!D$11</f>
        <v>2731.47</v>
      </c>
      <c r="F12" s="2">
        <f>Berechnungen!H23</f>
        <v>2993.76</v>
      </c>
      <c r="H12" s="3">
        <f>D12-F12</f>
        <v>-262.2900000000004</v>
      </c>
    </row>
    <row r="13" spans="2:8" ht="12.75">
      <c r="B13" s="6" t="s">
        <v>56</v>
      </c>
      <c r="D13" s="8">
        <f>Berechnungen!D$12</f>
        <v>2729.36</v>
      </c>
      <c r="F13" s="8">
        <f>Berechnungen!H24</f>
        <v>2900.27</v>
      </c>
      <c r="H13" s="16">
        <f>D13-F13</f>
        <v>-170.90999999999985</v>
      </c>
    </row>
    <row r="14" spans="2:8" ht="12.75">
      <c r="B14" t="s">
        <v>30</v>
      </c>
      <c r="D14" s="2">
        <f>Berechnungen!D$13</f>
        <v>2287.34</v>
      </c>
      <c r="F14" s="2">
        <f>Berechnungen!H$13</f>
        <v>640</v>
      </c>
      <c r="H14" s="22">
        <f>D14-F14</f>
        <v>1647.3400000000001</v>
      </c>
    </row>
    <row r="15" spans="2:8" ht="12.75">
      <c r="B15" s="42" t="s">
        <v>55</v>
      </c>
      <c r="C15" s="43"/>
      <c r="D15" s="44">
        <f>Berechnungen!D$14</f>
        <v>2814.605</v>
      </c>
      <c r="E15" s="43"/>
      <c r="F15" s="44">
        <f>Berechnungen!H26</f>
        <v>3025.485</v>
      </c>
      <c r="G15" s="46"/>
      <c r="H15" s="45">
        <f>D15-F15</f>
        <v>-210.8800000000001</v>
      </c>
    </row>
    <row r="17" spans="1:6" ht="12.75">
      <c r="A17" t="s">
        <v>48</v>
      </c>
      <c r="B17" t="s">
        <v>47</v>
      </c>
      <c r="C17" s="40">
        <v>5</v>
      </c>
      <c r="D17" s="2">
        <f>Berechnungen!D$6</f>
        <v>4574.68</v>
      </c>
      <c r="E17" s="40">
        <v>7</v>
      </c>
      <c r="F17" s="2">
        <f>Berechnungen!H30</f>
        <v>4361.599999999999</v>
      </c>
    </row>
    <row r="18" spans="2:8" ht="12.75">
      <c r="B18" t="s">
        <v>46</v>
      </c>
      <c r="D18" s="2">
        <f>Berechnungen!D$11</f>
        <v>2731.47</v>
      </c>
      <c r="F18" s="2">
        <f>Berechnungen!H34</f>
        <v>3222.82</v>
      </c>
      <c r="H18" s="3">
        <f>D18-F18</f>
        <v>-491.35000000000036</v>
      </c>
    </row>
    <row r="19" spans="2:8" ht="12.75">
      <c r="B19" t="s">
        <v>30</v>
      </c>
      <c r="D19" s="2">
        <f>Berechnungen!D$13</f>
        <v>2287.34</v>
      </c>
      <c r="F19" s="2">
        <f>Berechnungen!H$13</f>
        <v>640</v>
      </c>
      <c r="H19" s="22">
        <f>D19-F19</f>
        <v>1647.3400000000001</v>
      </c>
    </row>
    <row r="20" spans="2:8" ht="12.75">
      <c r="B20" s="42" t="s">
        <v>55</v>
      </c>
      <c r="C20" s="43"/>
      <c r="D20" s="44">
        <f>Berechnungen!D$14</f>
        <v>2814.605</v>
      </c>
      <c r="E20" s="43"/>
      <c r="F20" s="44">
        <f>Berechnungen!H36</f>
        <v>3253.3191666666667</v>
      </c>
      <c r="G20" s="46"/>
      <c r="H20" s="45">
        <f>D20-F20</f>
        <v>-438.71416666666664</v>
      </c>
    </row>
    <row r="22" spans="1:6" ht="12.75">
      <c r="A22" t="s">
        <v>49</v>
      </c>
      <c r="B22" t="s">
        <v>47</v>
      </c>
      <c r="C22" s="40">
        <v>5</v>
      </c>
      <c r="D22" s="2">
        <f>Berechnungen!D$6</f>
        <v>4574.68</v>
      </c>
      <c r="E22" s="40">
        <v>8</v>
      </c>
      <c r="F22" s="2">
        <f>Berechnungen!H40</f>
        <v>4444.83</v>
      </c>
    </row>
    <row r="23" spans="2:8" ht="12.75">
      <c r="B23" t="s">
        <v>46</v>
      </c>
      <c r="D23" s="2">
        <f>Berechnungen!D$11</f>
        <v>2731.47</v>
      </c>
      <c r="F23" s="2">
        <f>Berechnungen!H44</f>
        <v>3270.41</v>
      </c>
      <c r="H23" s="3">
        <f>D23-F23</f>
        <v>-538.94</v>
      </c>
    </row>
    <row r="24" spans="2:8" ht="12.75">
      <c r="B24" t="s">
        <v>30</v>
      </c>
      <c r="D24" s="2">
        <f>Berechnungen!D$13</f>
        <v>2287.34</v>
      </c>
      <c r="F24" s="2">
        <f>Berechnungen!H$13</f>
        <v>640</v>
      </c>
      <c r="H24" s="22">
        <f>D24-F24</f>
        <v>1647.3400000000001</v>
      </c>
    </row>
    <row r="25" spans="2:8" ht="12.75">
      <c r="B25" s="42" t="s">
        <v>55</v>
      </c>
      <c r="C25" s="43"/>
      <c r="D25" s="44">
        <f>Berechnungen!D$14</f>
        <v>2814.605</v>
      </c>
      <c r="E25" s="43"/>
      <c r="F25" s="44">
        <f>Berechnungen!H46</f>
        <v>3300.6324999999997</v>
      </c>
      <c r="G25" s="46"/>
      <c r="H25" s="45">
        <f>D25-F25</f>
        <v>-486.0274999999997</v>
      </c>
    </row>
    <row r="26" ht="12.75">
      <c r="B26" s="25"/>
    </row>
    <row r="27" spans="1:6" ht="12.75">
      <c r="A27" t="s">
        <v>50</v>
      </c>
      <c r="B27" t="s">
        <v>47</v>
      </c>
      <c r="C27" s="40">
        <v>5</v>
      </c>
      <c r="D27" s="2">
        <f>Berechnungen!D$6</f>
        <v>4574.68</v>
      </c>
      <c r="E27" s="40">
        <v>8</v>
      </c>
      <c r="F27" s="2">
        <f>Berechnungen!H50</f>
        <v>4444.83</v>
      </c>
    </row>
    <row r="28" spans="2:8" ht="12.75">
      <c r="B28" t="s">
        <v>46</v>
      </c>
      <c r="D28" s="2">
        <f>Berechnungen!D$11</f>
        <v>2731.47</v>
      </c>
      <c r="F28" s="2">
        <f>Berechnungen!H54</f>
        <v>3270.41</v>
      </c>
      <c r="H28" s="3">
        <f>D28-F28</f>
        <v>-538.94</v>
      </c>
    </row>
    <row r="29" spans="2:8" ht="12.75">
      <c r="B29" t="s">
        <v>30</v>
      </c>
      <c r="D29" s="2">
        <f>Berechnungen!D$13</f>
        <v>2287.34</v>
      </c>
      <c r="F29" s="2">
        <f>Berechnungen!H$13</f>
        <v>640</v>
      </c>
      <c r="H29" s="22">
        <f>D29-F29</f>
        <v>1647.3400000000001</v>
      </c>
    </row>
    <row r="30" spans="2:8" ht="12.75">
      <c r="B30" s="42" t="s">
        <v>55</v>
      </c>
      <c r="C30" s="43"/>
      <c r="D30" s="44">
        <f>Berechnungen!D$14</f>
        <v>2814.605</v>
      </c>
      <c r="E30" s="43"/>
      <c r="F30" s="44">
        <f>Berechnungen!H56</f>
        <v>3300.6324999999997</v>
      </c>
      <c r="H30" s="45">
        <f>D30-F30</f>
        <v>-486.0274999999997</v>
      </c>
    </row>
    <row r="31" ht="12.75">
      <c r="B31" s="25"/>
    </row>
    <row r="32" ht="12.75">
      <c r="A32" t="s">
        <v>52</v>
      </c>
    </row>
    <row r="33" ht="12.75">
      <c r="A33" t="s">
        <v>53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</sheetData>
  <printOptions/>
  <pageMargins left="0.49" right="0.37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B7">
      <selection activeCell="L25" sqref="L25"/>
    </sheetView>
  </sheetViews>
  <sheetFormatPr defaultColWidth="11.421875" defaultRowHeight="12.75"/>
  <cols>
    <col min="1" max="1" width="8.8515625" style="0" customWidth="1"/>
    <col min="2" max="2" width="6.8515625" style="4" customWidth="1"/>
    <col min="3" max="3" width="21.57421875" style="0" customWidth="1"/>
    <col min="4" max="4" width="11.421875" style="2" customWidth="1"/>
    <col min="5" max="5" width="11.421875" style="8" customWidth="1"/>
    <col min="6" max="6" width="7.28125" style="4" customWidth="1"/>
    <col min="7" max="7" width="24.7109375" style="4" customWidth="1"/>
    <col min="8" max="8" width="11.421875" style="2" customWidth="1"/>
    <col min="9" max="9" width="3.8515625" style="0" customWidth="1"/>
    <col min="10" max="10" width="11.421875" style="3" customWidth="1"/>
    <col min="11" max="11" width="10.421875" style="6" customWidth="1"/>
  </cols>
  <sheetData>
    <row r="1" spans="1:4" ht="12.75">
      <c r="A1" t="s">
        <v>0</v>
      </c>
      <c r="B1" s="12"/>
      <c r="D1" s="2" t="s">
        <v>8</v>
      </c>
    </row>
    <row r="2" spans="5:11" ht="12.75">
      <c r="E2" s="6" t="s">
        <v>7</v>
      </c>
      <c r="J2" s="15" t="s">
        <v>7</v>
      </c>
      <c r="K2" s="6" t="s">
        <v>7</v>
      </c>
    </row>
    <row r="3" spans="1:11" ht="12.75">
      <c r="A3" t="s">
        <v>23</v>
      </c>
      <c r="C3" s="19" t="s">
        <v>1</v>
      </c>
      <c r="E3" s="6" t="s">
        <v>20</v>
      </c>
      <c r="G3" s="19" t="s">
        <v>2</v>
      </c>
      <c r="J3" s="15" t="s">
        <v>31</v>
      </c>
      <c r="K3" s="6" t="s">
        <v>20</v>
      </c>
    </row>
    <row r="4" spans="1:11" ht="12.75">
      <c r="A4" t="s">
        <v>24</v>
      </c>
      <c r="B4" s="4" t="s">
        <v>6</v>
      </c>
      <c r="C4" t="s">
        <v>3</v>
      </c>
      <c r="E4" s="8" t="s">
        <v>21</v>
      </c>
      <c r="F4" s="4" t="s">
        <v>5</v>
      </c>
      <c r="G4" s="11" t="s">
        <v>22</v>
      </c>
      <c r="H4" s="2">
        <v>3256.45</v>
      </c>
      <c r="K4" s="8" t="s">
        <v>21</v>
      </c>
    </row>
    <row r="5" spans="7:8" ht="12.75">
      <c r="G5" t="s">
        <v>39</v>
      </c>
      <c r="H5" s="2">
        <v>210.4</v>
      </c>
    </row>
    <row r="6" spans="3:10" ht="12.75">
      <c r="C6" s="1" t="s">
        <v>3</v>
      </c>
      <c r="D6" s="3">
        <v>4574.68</v>
      </c>
      <c r="E6" s="16"/>
      <c r="F6" s="5"/>
      <c r="G6" s="1" t="s">
        <v>40</v>
      </c>
      <c r="H6" s="3">
        <f>H4+H5</f>
        <v>3466.85</v>
      </c>
      <c r="J6" s="16"/>
    </row>
    <row r="7" spans="3:11" ht="12.75">
      <c r="C7" s="6" t="s">
        <v>11</v>
      </c>
      <c r="D7" s="8">
        <v>4574.68</v>
      </c>
      <c r="E7" s="13">
        <f>D6-D7</f>
        <v>0</v>
      </c>
      <c r="G7" s="6" t="s">
        <v>11</v>
      </c>
      <c r="H7" s="8">
        <v>3466.84</v>
      </c>
      <c r="K7" s="8">
        <f>H6-H7</f>
        <v>0.009999999999763531</v>
      </c>
    </row>
    <row r="8" spans="3:8" ht="12.75">
      <c r="C8" t="s">
        <v>4</v>
      </c>
      <c r="D8" s="2">
        <v>2547.47</v>
      </c>
      <c r="G8" t="s">
        <v>4</v>
      </c>
      <c r="H8" s="2">
        <v>2721.94</v>
      </c>
    </row>
    <row r="9" spans="7:8" ht="12.75">
      <c r="G9" t="s">
        <v>19</v>
      </c>
      <c r="H9" s="2">
        <v>-220</v>
      </c>
    </row>
    <row r="10" spans="3:8" ht="12.75">
      <c r="C10" t="s">
        <v>9</v>
      </c>
      <c r="D10" s="2">
        <v>184</v>
      </c>
      <c r="G10" t="s">
        <v>9</v>
      </c>
      <c r="H10" s="2">
        <v>184</v>
      </c>
    </row>
    <row r="11" spans="2:11" s="1" customFormat="1" ht="12.75">
      <c r="B11" s="5"/>
      <c r="C11" s="1" t="s">
        <v>12</v>
      </c>
      <c r="D11" s="3">
        <f>D8+D10</f>
        <v>2731.47</v>
      </c>
      <c r="E11" s="16"/>
      <c r="F11" s="5"/>
      <c r="G11" s="1" t="s">
        <v>29</v>
      </c>
      <c r="H11" s="3">
        <f>H8+H9+H10</f>
        <v>2685.94</v>
      </c>
      <c r="J11" s="34">
        <f>D11-H11</f>
        <v>45.529999999999745</v>
      </c>
      <c r="K11" s="17"/>
    </row>
    <row r="12" spans="2:11" s="6" customFormat="1" ht="12.75">
      <c r="B12" s="7"/>
      <c r="C12" s="6" t="s">
        <v>10</v>
      </c>
      <c r="D12" s="8">
        <v>2729.36</v>
      </c>
      <c r="E12" s="8">
        <f>D11-D12</f>
        <v>2.1099999999996726</v>
      </c>
      <c r="F12" s="10"/>
      <c r="G12" s="6" t="s">
        <v>10</v>
      </c>
      <c r="H12" s="8">
        <v>2683.82</v>
      </c>
      <c r="J12" s="16">
        <f>D12-H12</f>
        <v>45.539999999999964</v>
      </c>
      <c r="K12" s="8">
        <f>H11-H12</f>
        <v>2.119999999999891</v>
      </c>
    </row>
    <row r="13" spans="2:11" s="20" customFormat="1" ht="12.75">
      <c r="B13" s="21"/>
      <c r="C13" s="20" t="s">
        <v>30</v>
      </c>
      <c r="D13" s="22">
        <v>2287.34</v>
      </c>
      <c r="E13" s="23"/>
      <c r="F13" s="21"/>
      <c r="G13" s="20" t="s">
        <v>30</v>
      </c>
      <c r="H13" s="22">
        <v>640</v>
      </c>
      <c r="J13" s="22">
        <f>D13-H13</f>
        <v>1647.3400000000001</v>
      </c>
      <c r="K13" s="24"/>
    </row>
    <row r="14" spans="2:11" s="26" customFormat="1" ht="26.25">
      <c r="B14" s="27"/>
      <c r="C14" s="33" t="s">
        <v>37</v>
      </c>
      <c r="D14" s="29">
        <f>31567.26/12+D10</f>
        <v>2814.605</v>
      </c>
      <c r="E14" s="14"/>
      <c r="F14" s="27"/>
      <c r="G14" s="33" t="s">
        <v>37</v>
      </c>
      <c r="H14" s="29">
        <f>33061.93/12+H9+H10</f>
        <v>2719.1608333333334</v>
      </c>
      <c r="J14" s="35">
        <f>D14-H14</f>
        <v>95.44416666666666</v>
      </c>
      <c r="K14" s="30"/>
    </row>
    <row r="16" spans="1:11" ht="12.75">
      <c r="A16" t="s">
        <v>25</v>
      </c>
      <c r="B16" s="4" t="s">
        <v>6</v>
      </c>
      <c r="C16" t="s">
        <v>3</v>
      </c>
      <c r="F16" s="4" t="s">
        <v>38</v>
      </c>
      <c r="G16" s="11" t="s">
        <v>22</v>
      </c>
      <c r="H16" s="31">
        <v>3760.01</v>
      </c>
      <c r="K16" s="8"/>
    </row>
    <row r="17" spans="7:8" ht="12.75">
      <c r="G17" t="s">
        <v>39</v>
      </c>
      <c r="H17" s="2">
        <v>210.4</v>
      </c>
    </row>
    <row r="18" spans="3:10" ht="12.75">
      <c r="C18" s="1" t="s">
        <v>3</v>
      </c>
      <c r="D18" s="3">
        <v>4574.68</v>
      </c>
      <c r="E18" s="16"/>
      <c r="F18" s="5"/>
      <c r="G18" s="1" t="s">
        <v>40</v>
      </c>
      <c r="H18" s="3">
        <f>H16+H17</f>
        <v>3970.4100000000003</v>
      </c>
      <c r="J18" s="16"/>
    </row>
    <row r="19" spans="3:11" ht="12.75">
      <c r="C19" s="6" t="s">
        <v>11</v>
      </c>
      <c r="D19" s="8">
        <v>4574.68</v>
      </c>
      <c r="E19" s="13">
        <f>D18-D19</f>
        <v>0</v>
      </c>
      <c r="G19" s="6" t="s">
        <v>11</v>
      </c>
      <c r="H19" s="8">
        <v>3801.85</v>
      </c>
      <c r="K19" s="8">
        <f>H18-H19</f>
        <v>168.5600000000004</v>
      </c>
    </row>
    <row r="20" spans="3:8" ht="12.75">
      <c r="C20" t="s">
        <v>4</v>
      </c>
      <c r="D20" s="2">
        <v>2547.47</v>
      </c>
      <c r="G20" t="s">
        <v>4</v>
      </c>
      <c r="H20" s="31">
        <v>3029.76</v>
      </c>
    </row>
    <row r="21" spans="7:8" ht="12.75">
      <c r="G21" t="s">
        <v>19</v>
      </c>
      <c r="H21" s="2">
        <v>-220</v>
      </c>
    </row>
    <row r="22" spans="3:8" ht="12.75">
      <c r="C22" t="s">
        <v>9</v>
      </c>
      <c r="D22" s="2">
        <v>184</v>
      </c>
      <c r="G22" t="s">
        <v>9</v>
      </c>
      <c r="H22" s="2">
        <v>184</v>
      </c>
    </row>
    <row r="23" spans="2:11" ht="12.75">
      <c r="B23" s="5"/>
      <c r="C23" s="1" t="s">
        <v>12</v>
      </c>
      <c r="D23" s="3">
        <f>D20+D22</f>
        <v>2731.47</v>
      </c>
      <c r="E23" s="16"/>
      <c r="F23" s="5"/>
      <c r="G23" s="1" t="s">
        <v>29</v>
      </c>
      <c r="H23" s="3">
        <f>H20+H21+H22</f>
        <v>2993.76</v>
      </c>
      <c r="J23" s="34">
        <f>D23-H23</f>
        <v>-262.2900000000004</v>
      </c>
      <c r="K23" s="17"/>
    </row>
    <row r="24" spans="2:12" ht="12.75">
      <c r="B24" s="7"/>
      <c r="C24" s="6" t="s">
        <v>10</v>
      </c>
      <c r="D24" s="8">
        <v>2729.36</v>
      </c>
      <c r="E24" s="8">
        <f>D23-D24</f>
        <v>2.1099999999996726</v>
      </c>
      <c r="F24" s="10"/>
      <c r="G24" s="6" t="s">
        <v>10</v>
      </c>
      <c r="H24" s="8">
        <v>2900.27</v>
      </c>
      <c r="J24" s="23">
        <f>D24-H24</f>
        <v>-170.90999999999985</v>
      </c>
      <c r="K24" s="8">
        <f>H23-H24</f>
        <v>93.49000000000024</v>
      </c>
      <c r="L24" s="47">
        <f>K24/J23</f>
        <v>-0.356437530977163</v>
      </c>
    </row>
    <row r="25" spans="2:11" ht="12.75">
      <c r="B25" s="7"/>
      <c r="C25" s="20" t="s">
        <v>30</v>
      </c>
      <c r="D25" s="22">
        <v>2287.34</v>
      </c>
      <c r="E25" s="23"/>
      <c r="F25" s="21"/>
      <c r="G25" s="20" t="s">
        <v>30</v>
      </c>
      <c r="H25" s="22">
        <v>640</v>
      </c>
      <c r="J25" s="22">
        <f>D25-H25</f>
        <v>1647.3400000000001</v>
      </c>
      <c r="K25" s="24"/>
    </row>
    <row r="26" spans="2:11" ht="26.25">
      <c r="B26" s="7"/>
      <c r="C26" s="33" t="s">
        <v>37</v>
      </c>
      <c r="D26" s="29">
        <f>31567.26/12+D22</f>
        <v>2814.605</v>
      </c>
      <c r="E26" s="14"/>
      <c r="F26" s="27"/>
      <c r="G26" s="33" t="s">
        <v>37</v>
      </c>
      <c r="H26" s="32">
        <f>36737.82/12+H21+H22</f>
        <v>3025.485</v>
      </c>
      <c r="J26" s="35">
        <f>D26-H26</f>
        <v>-210.8800000000001</v>
      </c>
      <c r="K26" s="30"/>
    </row>
    <row r="28" spans="1:11" ht="12.75">
      <c r="A28" s="1" t="s">
        <v>26</v>
      </c>
      <c r="B28" s="4" t="s">
        <v>6</v>
      </c>
      <c r="C28" t="s">
        <v>3</v>
      </c>
      <c r="F28" s="4" t="s">
        <v>32</v>
      </c>
      <c r="G28" s="11" t="s">
        <v>22</v>
      </c>
      <c r="H28" s="31">
        <v>4151.2</v>
      </c>
      <c r="K28" s="8"/>
    </row>
    <row r="29" spans="7:8" ht="12.75">
      <c r="G29" t="s">
        <v>39</v>
      </c>
      <c r="H29" s="2">
        <v>210.4</v>
      </c>
    </row>
    <row r="30" spans="3:10" ht="12.75">
      <c r="C30" s="1" t="s">
        <v>3</v>
      </c>
      <c r="D30" s="3">
        <v>4574.68</v>
      </c>
      <c r="E30" s="16"/>
      <c r="F30" s="5"/>
      <c r="G30" s="1" t="s">
        <v>40</v>
      </c>
      <c r="H30" s="3">
        <f>H28+H29</f>
        <v>4361.599999999999</v>
      </c>
      <c r="J30" s="16"/>
    </row>
    <row r="31" spans="1:8" ht="12.75">
      <c r="A31" s="1"/>
      <c r="C31" t="s">
        <v>4</v>
      </c>
      <c r="D31" s="2">
        <v>2547.47</v>
      </c>
      <c r="G31" t="s">
        <v>4</v>
      </c>
      <c r="H31" s="31">
        <v>3258.82</v>
      </c>
    </row>
    <row r="32" spans="7:8" ht="12.75">
      <c r="G32" t="s">
        <v>19</v>
      </c>
      <c r="H32" s="2">
        <v>-220</v>
      </c>
    </row>
    <row r="33" spans="1:8" ht="12.75">
      <c r="A33" s="1"/>
      <c r="C33" t="s">
        <v>9</v>
      </c>
      <c r="D33" s="2">
        <v>184</v>
      </c>
      <c r="G33" t="s">
        <v>9</v>
      </c>
      <c r="H33" s="2">
        <v>184</v>
      </c>
    </row>
    <row r="34" spans="1:10" ht="12.75">
      <c r="A34" s="1"/>
      <c r="C34" s="1" t="s">
        <v>12</v>
      </c>
      <c r="D34" s="3">
        <f>D31+D33</f>
        <v>2731.47</v>
      </c>
      <c r="E34" s="16"/>
      <c r="F34" s="5"/>
      <c r="G34" s="1" t="s">
        <v>29</v>
      </c>
      <c r="H34" s="3">
        <f>H31+H32+H33</f>
        <v>3222.82</v>
      </c>
      <c r="J34" s="34">
        <f>D34-H34</f>
        <v>-491.35000000000036</v>
      </c>
    </row>
    <row r="35" spans="3:10" ht="12.75">
      <c r="C35" s="20" t="s">
        <v>30</v>
      </c>
      <c r="D35" s="22">
        <v>2287.34</v>
      </c>
      <c r="E35" s="23"/>
      <c r="F35" s="21"/>
      <c r="G35" s="20" t="s">
        <v>30</v>
      </c>
      <c r="H35" s="22">
        <v>640</v>
      </c>
      <c r="J35" s="22">
        <f>D35-H35</f>
        <v>1647.3400000000001</v>
      </c>
    </row>
    <row r="36" spans="3:10" ht="26.25">
      <c r="C36" s="33" t="s">
        <v>37</v>
      </c>
      <c r="D36" s="29">
        <f>31567.26/12+D33</f>
        <v>2814.605</v>
      </c>
      <c r="E36" s="14"/>
      <c r="F36" s="27"/>
      <c r="G36" s="33" t="s">
        <v>37</v>
      </c>
      <c r="H36" s="32">
        <f>39471.83/12+H32+H33</f>
        <v>3253.3191666666667</v>
      </c>
      <c r="J36" s="35">
        <f>D36-H36</f>
        <v>-438.71416666666664</v>
      </c>
    </row>
    <row r="38" spans="1:11" ht="12.75">
      <c r="A38" s="1" t="s">
        <v>27</v>
      </c>
      <c r="B38" s="4" t="s">
        <v>6</v>
      </c>
      <c r="C38" t="s">
        <v>3</v>
      </c>
      <c r="F38" s="4" t="s">
        <v>36</v>
      </c>
      <c r="G38" s="11" t="s">
        <v>22</v>
      </c>
      <c r="H38" s="31">
        <v>4234.43</v>
      </c>
      <c r="K38" s="8"/>
    </row>
    <row r="39" spans="7:8" ht="12.75">
      <c r="G39" t="s">
        <v>39</v>
      </c>
      <c r="H39" s="2">
        <v>210.4</v>
      </c>
    </row>
    <row r="40" spans="3:10" ht="12.75">
      <c r="C40" s="1" t="s">
        <v>3</v>
      </c>
      <c r="D40" s="3">
        <v>4574.68</v>
      </c>
      <c r="E40" s="16"/>
      <c r="F40" s="5"/>
      <c r="G40" s="1" t="s">
        <v>40</v>
      </c>
      <c r="H40" s="3">
        <f>H38+H39</f>
        <v>4444.83</v>
      </c>
      <c r="J40" s="16"/>
    </row>
    <row r="41" spans="3:8" ht="12.75">
      <c r="C41" t="s">
        <v>4</v>
      </c>
      <c r="D41" s="2">
        <v>2547.47</v>
      </c>
      <c r="G41" t="s">
        <v>4</v>
      </c>
      <c r="H41" s="31">
        <v>3306.41</v>
      </c>
    </row>
    <row r="42" spans="7:8" ht="12.75">
      <c r="G42" t="s">
        <v>19</v>
      </c>
      <c r="H42" s="2">
        <v>-220</v>
      </c>
    </row>
    <row r="43" spans="3:8" ht="12.75">
      <c r="C43" t="s">
        <v>9</v>
      </c>
      <c r="D43" s="2">
        <v>184</v>
      </c>
      <c r="G43" t="s">
        <v>9</v>
      </c>
      <c r="H43" s="2">
        <v>184</v>
      </c>
    </row>
    <row r="44" spans="3:10" ht="12.75">
      <c r="C44" s="1" t="s">
        <v>12</v>
      </c>
      <c r="D44" s="3">
        <f>D41+D43</f>
        <v>2731.47</v>
      </c>
      <c r="E44" s="16"/>
      <c r="F44" s="5"/>
      <c r="G44" s="1" t="s">
        <v>29</v>
      </c>
      <c r="H44" s="3">
        <f>H41+H42+H43</f>
        <v>3270.41</v>
      </c>
      <c r="J44" s="34">
        <f>D44-H44</f>
        <v>-538.94</v>
      </c>
    </row>
    <row r="45" spans="3:10" ht="12.75">
      <c r="C45" s="20" t="s">
        <v>30</v>
      </c>
      <c r="D45" s="22">
        <v>2287.34</v>
      </c>
      <c r="E45" s="23"/>
      <c r="F45" s="21"/>
      <c r="G45" s="20" t="s">
        <v>30</v>
      </c>
      <c r="H45" s="22">
        <v>640</v>
      </c>
      <c r="J45" s="22">
        <f>D45-H45</f>
        <v>1647.3400000000001</v>
      </c>
    </row>
    <row r="46" spans="2:10" ht="26.25">
      <c r="B46" s="5"/>
      <c r="C46" s="33" t="s">
        <v>37</v>
      </c>
      <c r="D46" s="29">
        <f>31567.26/12+D43</f>
        <v>2814.605</v>
      </c>
      <c r="E46" s="14"/>
      <c r="F46" s="27"/>
      <c r="G46" s="33" t="s">
        <v>37</v>
      </c>
      <c r="H46" s="32">
        <f>40039.59/12+H42+H43</f>
        <v>3300.6324999999997</v>
      </c>
      <c r="J46" s="35">
        <f>D46-H46</f>
        <v>-486.0274999999997</v>
      </c>
    </row>
    <row r="47" spans="3:8" ht="12.75">
      <c r="C47" s="28"/>
      <c r="D47" s="29"/>
      <c r="E47" s="14"/>
      <c r="F47" s="27"/>
      <c r="G47" s="28"/>
      <c r="H47" s="29"/>
    </row>
    <row r="48" spans="1:11" ht="12.75">
      <c r="A48" s="1" t="s">
        <v>28</v>
      </c>
      <c r="B48" s="4" t="s">
        <v>6</v>
      </c>
      <c r="C48" t="s">
        <v>3</v>
      </c>
      <c r="F48" s="4" t="s">
        <v>36</v>
      </c>
      <c r="G48" s="11" t="s">
        <v>22</v>
      </c>
      <c r="H48" s="31">
        <v>4234.43</v>
      </c>
      <c r="K48" s="8"/>
    </row>
    <row r="49" spans="7:8" ht="12.75">
      <c r="G49" t="s">
        <v>39</v>
      </c>
      <c r="H49" s="2">
        <v>210.4</v>
      </c>
    </row>
    <row r="50" spans="3:10" ht="12.75">
      <c r="C50" s="1" t="s">
        <v>3</v>
      </c>
      <c r="D50" s="3">
        <v>4574.68</v>
      </c>
      <c r="E50" s="16"/>
      <c r="F50" s="5"/>
      <c r="G50" s="1" t="s">
        <v>40</v>
      </c>
      <c r="H50" s="3">
        <f>H48+H49</f>
        <v>4444.83</v>
      </c>
      <c r="J50" s="16"/>
    </row>
    <row r="51" spans="3:8" ht="12.75">
      <c r="C51" t="s">
        <v>4</v>
      </c>
      <c r="D51" s="2">
        <v>2547.47</v>
      </c>
      <c r="G51" t="s">
        <v>4</v>
      </c>
      <c r="H51" s="31">
        <v>3306.41</v>
      </c>
    </row>
    <row r="52" spans="7:8" ht="12.75">
      <c r="G52" t="s">
        <v>19</v>
      </c>
      <c r="H52" s="2">
        <v>-220</v>
      </c>
    </row>
    <row r="53" spans="3:8" ht="12.75">
      <c r="C53" t="s">
        <v>9</v>
      </c>
      <c r="D53" s="2">
        <v>184</v>
      </c>
      <c r="G53" t="s">
        <v>9</v>
      </c>
      <c r="H53" s="2">
        <v>184</v>
      </c>
    </row>
    <row r="54" spans="3:10" ht="12.75">
      <c r="C54" s="1" t="s">
        <v>12</v>
      </c>
      <c r="D54" s="3">
        <f>D51+D53</f>
        <v>2731.47</v>
      </c>
      <c r="E54" s="16"/>
      <c r="F54" s="5"/>
      <c r="G54" s="1" t="s">
        <v>29</v>
      </c>
      <c r="H54" s="3">
        <f>H51+H52+H53</f>
        <v>3270.41</v>
      </c>
      <c r="J54" s="34">
        <f>D54-H54</f>
        <v>-538.94</v>
      </c>
    </row>
    <row r="55" spans="3:10" ht="12.75">
      <c r="C55" s="20" t="s">
        <v>30</v>
      </c>
      <c r="D55" s="22">
        <v>2287.34</v>
      </c>
      <c r="E55" s="23"/>
      <c r="F55" s="21"/>
      <c r="G55" s="20" t="s">
        <v>30</v>
      </c>
      <c r="H55" s="22">
        <v>640</v>
      </c>
      <c r="J55" s="22">
        <f>D55-H55</f>
        <v>1647.3400000000001</v>
      </c>
    </row>
    <row r="56" spans="2:10" ht="26.25">
      <c r="B56" s="5"/>
      <c r="C56" s="33" t="s">
        <v>37</v>
      </c>
      <c r="D56" s="29">
        <f>31567.26/12+D53</f>
        <v>2814.605</v>
      </c>
      <c r="E56" s="14"/>
      <c r="F56" s="27"/>
      <c r="G56" s="33" t="s">
        <v>37</v>
      </c>
      <c r="H56" s="32">
        <f>40039.59/12+H52+H53</f>
        <v>3300.6324999999997</v>
      </c>
      <c r="J56" s="35">
        <f>D56-H56</f>
        <v>-486.0274999999997</v>
      </c>
    </row>
    <row r="57" spans="3:11" ht="12.75">
      <c r="C57" s="20"/>
      <c r="D57" s="22"/>
      <c r="E57" s="23"/>
      <c r="F57" s="21"/>
      <c r="G57" s="20"/>
      <c r="H57" s="22"/>
      <c r="J57" s="22"/>
      <c r="K57" s="8"/>
    </row>
    <row r="58" spans="3:11" ht="12.75">
      <c r="C58" s="33"/>
      <c r="D58" s="29"/>
      <c r="E58" s="14"/>
      <c r="F58" s="27"/>
      <c r="G58" s="33"/>
      <c r="H58" s="32"/>
      <c r="K58" s="8"/>
    </row>
    <row r="59" spans="2:8" ht="12.75">
      <c r="B59" s="18"/>
      <c r="C59" s="28"/>
      <c r="D59" s="29"/>
      <c r="E59" s="14"/>
      <c r="F59" s="27"/>
      <c r="G59" s="28"/>
      <c r="H59" s="29"/>
    </row>
    <row r="60" spans="1:8" ht="12.75">
      <c r="A60" t="s">
        <v>41</v>
      </c>
      <c r="B60" s="18"/>
      <c r="C60" s="28"/>
      <c r="D60" s="29"/>
      <c r="E60" s="14"/>
      <c r="F60" s="27"/>
      <c r="G60" s="28"/>
      <c r="H60" s="29"/>
    </row>
    <row r="61" spans="1:8" ht="12.75">
      <c r="A61" t="s">
        <v>42</v>
      </c>
      <c r="B61" s="18"/>
      <c r="C61" s="28"/>
      <c r="D61" s="29"/>
      <c r="E61" s="14"/>
      <c r="F61" s="27"/>
      <c r="G61" s="28"/>
      <c r="H61" s="29"/>
    </row>
    <row r="62" spans="3:8" ht="12.75">
      <c r="C62" s="28"/>
      <c r="D62" s="29"/>
      <c r="E62" s="14"/>
      <c r="F62" s="27"/>
      <c r="G62" s="28"/>
      <c r="H62" s="29"/>
    </row>
    <row r="63" spans="1:8" ht="12.75">
      <c r="A63" t="s">
        <v>14</v>
      </c>
      <c r="G63" s="4" t="s">
        <v>17</v>
      </c>
      <c r="H63" s="18" t="s">
        <v>18</v>
      </c>
    </row>
    <row r="64" spans="1:3" ht="12.75">
      <c r="A64" s="9" t="s">
        <v>13</v>
      </c>
      <c r="C64" s="9"/>
    </row>
    <row r="65" spans="1:3" ht="12.75">
      <c r="A65" s="9"/>
      <c r="C65" s="9"/>
    </row>
    <row r="66" ht="12.75">
      <c r="A66" t="s">
        <v>15</v>
      </c>
    </row>
    <row r="67" spans="1:11" ht="12.75">
      <c r="A67" t="s">
        <v>33</v>
      </c>
      <c r="B67" s="9" t="s">
        <v>34</v>
      </c>
      <c r="K67" t="s">
        <v>35</v>
      </c>
    </row>
    <row r="68" ht="12.75">
      <c r="A68" s="9" t="s">
        <v>16</v>
      </c>
    </row>
  </sheetData>
  <hyperlinks>
    <hyperlink ref="A64" r:id="rId1" display="http://oeffentlicher-dienst.info/c/t/rechner/tv-l/berlin/lehrer?id=tv-l-berlin-lehrer-2013&amp;g=E_13&amp;s=5&amp;zv=VBL&amp;z=100&amp;zulage=&amp;stj=2013&amp;stkl=4&amp;r=0&amp;zkf=0.5&amp;kk=15.5%25"/>
    <hyperlink ref="A68" r:id="rId2" display="http://oeffentlicher-dienst.info/c/t/rechner/beamte/be?id=beamte-berlin-2013&amp;g=A_13&amp;s=1&amp;f=2&amp;z=100&amp;zulageid=1&amp;zulage=&amp;stj=2013&amp;stkl=4&amp;r=0&amp;zkf=0.5"/>
    <hyperlink ref="B67" r:id="rId3" display="http://www.berlin.de/imperia/md/content/landesverwaltungsamt/versorgung/besoldungstabellen_berlin_08.2013.pdf"/>
  </hyperlinks>
  <printOptions/>
  <pageMargins left="0.75" right="0.75" top="1" bottom="1" header="0.4921259845" footer="0.492125984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 Gramm</cp:lastModifiedBy>
  <cp:lastPrinted>2013-09-15T15:59:11Z</cp:lastPrinted>
  <dcterms:created xsi:type="dcterms:W3CDTF">1996-10-17T05:27:31Z</dcterms:created>
  <dcterms:modified xsi:type="dcterms:W3CDTF">2013-09-21T05:10:49Z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