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48" tabRatio="854" firstSheet="2" activeTab="2"/>
  </bookViews>
  <sheets>
    <sheet name="Einleitung" sheetId="1" r:id="rId1"/>
    <sheet name="Annahmen zur Modellierung" sheetId="2" r:id="rId2"/>
    <sheet name="DurchschnJahresnettoeinkommen" sheetId="3" r:id="rId3"/>
    <sheet name="EntwJahresnettoeinkommen" sheetId="4" r:id="rId4"/>
    <sheet name="E13 - Modell" sheetId="5" r:id="rId5"/>
    <sheet name="E13 Stufe 5 - Modell" sheetId="6" r:id="rId6"/>
    <sheet name="E13 TV-L Zulagen - Modell" sheetId="7" r:id="rId7"/>
    <sheet name="A13 - Modell" sheetId="8" r:id="rId8"/>
    <sheet name="A13 BY - Modell" sheetId="9" r:id="rId9"/>
    <sheet name="E13 - Tabelle mit 2 Kindern" sheetId="10" r:id="rId10"/>
    <sheet name="E13 - Tabelle ohne Kinder" sheetId="11" r:id="rId11"/>
    <sheet name="A13 - Tabelle mit 2 Kindern" sheetId="12" r:id="rId12"/>
    <sheet name="A13 - Tabelle ohne Kinder" sheetId="13" r:id="rId13"/>
    <sheet name="A13 BY - Tabelle mit 2 Kindern" sheetId="14" r:id="rId14"/>
    <sheet name="A13 BY - Tabelle ohne Kinder" sheetId="15" r:id="rId15"/>
    <sheet name="Grunddaten" sheetId="16" r:id="rId16"/>
  </sheets>
  <externalReferences>
    <externalReference r:id="rId19"/>
  </externalReferences>
  <definedNames>
    <definedName name="_xlnm.Print_Area" localSheetId="7">'A13 - Modell'!$A$1:$O$48</definedName>
    <definedName name="_xlnm.Print_Area" localSheetId="11">'A13 - Tabelle mit 2 Kindern'!$A$1:$J$15</definedName>
    <definedName name="_xlnm.Print_Area" localSheetId="12">'A13 - Tabelle ohne Kinder'!$A$1:$J$15</definedName>
    <definedName name="_xlnm.Print_Area" localSheetId="8">'A13 BY - Modell'!$A$1:$O$48</definedName>
    <definedName name="_xlnm.Print_Area" localSheetId="13">'A13 BY - Tabelle mit 2 Kindern'!$A$1:$J$21</definedName>
    <definedName name="_xlnm.Print_Area" localSheetId="14">'A13 BY - Tabelle ohne Kinder'!$A$1:$J$21</definedName>
    <definedName name="_xlnm.Print_Area" localSheetId="1">'Annahmen zur Modellierung'!$A$1:$M$18</definedName>
    <definedName name="_xlnm.Print_Area" localSheetId="2">'DurchschnJahresnettoeinkommen'!$A$1:$G$24</definedName>
    <definedName name="_xlnm.Print_Area" localSheetId="4">'E13 - Modell'!$A$1:$P$48</definedName>
    <definedName name="_xlnm.Print_Area" localSheetId="9">'E13 - Tabelle mit 2 Kindern'!$B$2:$M$20</definedName>
    <definedName name="_xlnm.Print_Area" localSheetId="10">'E13 - Tabelle ohne Kinder'!$B$2:$M$19</definedName>
    <definedName name="_xlnm.Print_Area" localSheetId="5">'E13 Stufe 5 - Modell'!$A$1:$Q$48</definedName>
    <definedName name="_xlnm.Print_Area" localSheetId="6">'E13 TV-L Zulagen - Modell'!$A$1:$Q$48</definedName>
    <definedName name="_xlnm.Print_Area" localSheetId="0">'Einleitung'!$A$1:$L$19</definedName>
    <definedName name="_xlnm.Print_Area" localSheetId="3">'EntwJahresnettoeinkommen'!$A$1:$J$44</definedName>
  </definedNames>
  <calcPr fullCalcOnLoad="1"/>
</workbook>
</file>

<file path=xl/sharedStrings.xml><?xml version="1.0" encoding="utf-8"?>
<sst xmlns="http://schemas.openxmlformats.org/spreadsheetml/2006/main" count="433" uniqueCount="150">
  <si>
    <t>Jahr</t>
  </si>
  <si>
    <t>Alter</t>
  </si>
  <si>
    <t>Stufe</t>
  </si>
  <si>
    <t>Jahresgehalt netto ohne KV</t>
  </si>
  <si>
    <t>Jahresgehalt 
brutto</t>
  </si>
  <si>
    <t>Jahresgehalt
brutto</t>
  </si>
  <si>
    <t>Jahresgehalt
netto</t>
  </si>
  <si>
    <t>Æ</t>
  </si>
  <si>
    <t>Differenz  zu Jahresgehalt netto A13</t>
  </si>
  <si>
    <t>50% PKV monatl.:</t>
  </si>
  <si>
    <t>Die Zahlen im Überblick:</t>
  </si>
  <si>
    <t>Beamter A13</t>
  </si>
  <si>
    <t>Modellrechnung Vergleich Besoldung A13 und TV-L Entgeltstufe E13</t>
  </si>
  <si>
    <t>E13</t>
  </si>
  <si>
    <t>Jv°</t>
  </si>
  <si>
    <t>E13 Stufe 5</t>
  </si>
  <si>
    <t>TV-L E13 mit Vorweggewährung der Erfahrungsstufe 5 (heute vom Senat einseitig gewährt)</t>
  </si>
  <si>
    <t>A13</t>
  </si>
  <si>
    <t>TV-L E13 (tariflich abgesichertes Einkommen für angestellte Lehrkräfte mit Laufbahnbefähigung)</t>
  </si>
  <si>
    <t>Anteil</t>
  </si>
  <si>
    <t>° Jv = Differenz des Lebensarbeitszeitnettoverdienstes in Jahresnettoverdiensten</t>
  </si>
  <si>
    <t>Differenz 
zu E13</t>
  </si>
  <si>
    <t>Differenz zu E13 Stufe 5</t>
  </si>
  <si>
    <t>Eingruppierung</t>
  </si>
  <si>
    <t>Jahresgehalt netto abzügl.
50% PKV</t>
  </si>
  <si>
    <t>Summe der Differenz zu Jahresgehalt
netto  A13</t>
  </si>
  <si>
    <t>Modellrechnung Vergleich Besoldung A13 und TV-L Entgeltstufe E13 Vorweggewährung Stufe 5</t>
  </si>
  <si>
    <t>Modellrechnung Besoldung A13</t>
  </si>
  <si>
    <t>Differenz 
zu Beamten in 40 Jahren</t>
  </si>
  <si>
    <r>
      <t>Æ</t>
    </r>
    <r>
      <rPr>
        <b/>
        <i/>
        <sz val="6"/>
        <rFont val="Arial"/>
        <family val="2"/>
      </rPr>
      <t xml:space="preserve"> Jahres-nettoein-kommen</t>
    </r>
  </si>
  <si>
    <t>Dienst-jahr</t>
  </si>
  <si>
    <t>verdienst</t>
  </si>
  <si>
    <t>Erfahrungs-</t>
  </si>
  <si>
    <t>stufe</t>
  </si>
  <si>
    <t>monatl.</t>
  </si>
  <si>
    <t>netto*</t>
  </si>
  <si>
    <t>Jahres-</t>
  </si>
  <si>
    <t>Verdienst</t>
  </si>
  <si>
    <t>Jahresver-</t>
  </si>
  <si>
    <t>dienst netto</t>
  </si>
  <si>
    <t>E13 Tarif</t>
  </si>
  <si>
    <t>abzügl. 50% PKV</t>
  </si>
  <si>
    <r>
      <t>Æ</t>
    </r>
    <r>
      <rPr>
        <i/>
        <sz val="8"/>
        <color indexed="23"/>
        <rFont val="Arial"/>
        <family val="2"/>
      </rPr>
      <t xml:space="preserve"> monatlich:</t>
    </r>
  </si>
  <si>
    <t xml:space="preserve"> Differenz 
zu Beamten jährlich</t>
  </si>
  <si>
    <t>Prozentsatz:</t>
  </si>
  <si>
    <t>monatliche* Kosten Arbeitgeber:</t>
  </si>
  <si>
    <t>Pflege-versicherung</t>
  </si>
  <si>
    <t>Arbeitslosen-versicherung</t>
  </si>
  <si>
    <t>Renten-versicherung</t>
  </si>
  <si>
    <t>Summe Sozialver-sicherung</t>
  </si>
  <si>
    <t>Entgelt brutto</t>
  </si>
  <si>
    <t>Kosten Arbeitgeber</t>
  </si>
  <si>
    <t>netto-Einkommen Arbeitnehmer</t>
  </si>
  <si>
    <t xml:space="preserve">  * inkl. Jahressonderzahlung</t>
  </si>
  <si>
    <t>Differenz 
AG-Kosten - AN-Netto</t>
  </si>
  <si>
    <t>monatliche* Kosten Arbeitnehmer:</t>
  </si>
  <si>
    <t>VBL</t>
  </si>
  <si>
    <t>KV</t>
  </si>
  <si>
    <t>Besoldung brutto</t>
  </si>
  <si>
    <r>
      <t xml:space="preserve">Æ  </t>
    </r>
    <r>
      <rPr>
        <sz val="8"/>
        <rFont val="Arial"/>
        <family val="2"/>
      </rPr>
      <t>Pensions-kosten</t>
    </r>
  </si>
  <si>
    <r>
      <t xml:space="preserve">Æ   </t>
    </r>
    <r>
      <rPr>
        <sz val="8"/>
        <color indexed="23"/>
        <rFont val="Arial"/>
        <family val="2"/>
      </rPr>
      <t>Kosten Beihilfe**</t>
    </r>
  </si>
  <si>
    <t>** Hier sind die Kosten für das Beihilfe-System durch die Anzahl der versorgten Beamten zu teilen.</t>
  </si>
  <si>
    <r>
      <t xml:space="preserve">Æ  </t>
    </r>
    <r>
      <rPr>
        <sz val="8"/>
        <rFont val="Arial"/>
        <family val="2"/>
      </rPr>
      <t>Pensionskosten:</t>
    </r>
  </si>
  <si>
    <r>
      <t xml:space="preserve">Æ   </t>
    </r>
    <r>
      <rPr>
        <sz val="8"/>
        <color indexed="23"/>
        <rFont val="Arial"/>
        <family val="2"/>
      </rPr>
      <t>Kosten Beihilfe**:</t>
    </r>
  </si>
  <si>
    <t>Entgelt
brutto</t>
  </si>
  <si>
    <t>** Die Beitragsbemessungsgrenzen für die Rentenversicherung 2012 (Westen) von 67.200 € Jahresgehalt oder 5.600 € Monatsgehalt (brutto) wird nicht erreicht.</t>
  </si>
  <si>
    <t xml:space="preserve">Quellen: </t>
  </si>
  <si>
    <t>http://www.aok-bv.de/zahlen/gesundheitswesen/index_00529.html</t>
  </si>
  <si>
    <t>http://www.krankenkassen.de/gesetzliche-krankenkassen/system-gesetzliche-krankenversicherung/sozialversicherung-rechengroessen-beitragsbemessungsgrenze-versicherungspflichtgrenze/rechengroessen-2012/</t>
  </si>
  <si>
    <t>http://www.lohn-info.de/beitragsberechnung.html</t>
  </si>
  <si>
    <t>Arbeitslosen-versicherung**</t>
  </si>
  <si>
    <t>Renten-versicherung**</t>
  </si>
  <si>
    <t>Stand:</t>
  </si>
  <si>
    <t>Differenz zu E13 ohne Zulage:</t>
  </si>
  <si>
    <t>* gemäß</t>
  </si>
  <si>
    <t>E13 Zulagen max</t>
  </si>
  <si>
    <t>rungs-</t>
  </si>
  <si>
    <t>Erfah-</t>
  </si>
  <si>
    <t>E13 Zulagen gem.§16(5) TV-L</t>
  </si>
  <si>
    <t>Arbeitslosen-versicherung*</t>
  </si>
  <si>
    <t>rechengroessen-beitragsbemessungsgrenze-versicherungspflichtgrenze/rechengroessen-2012/</t>
  </si>
  <si>
    <r>
      <t>http://www.krankenkassen.de/gesetzliche-krankenkassen/system-gesetzliche-krankenversicherung/sozialversicherung-</t>
    </r>
    <r>
      <rPr>
        <u val="single"/>
        <sz val="8"/>
        <color indexed="9"/>
        <rFont val="Arial"/>
        <family val="2"/>
      </rPr>
      <t>rechengroessen-beitragsbemessungsgrenze-versicherungspflichtgrenze/rechengroessen-2012/</t>
    </r>
  </si>
  <si>
    <t>Die Beitragsbemessungsgrenzen für die Rentenversicherung 2012 (Westen) von 67.200 € Jahresgehalt oder 5.600 € Monatsgehalt (brutto) wird nicht erreicht.</t>
  </si>
  <si>
    <t>* inkl. Jahressonderzahlung</t>
  </si>
  <si>
    <t>Modellrechnung Vergleich Besoldung A13 und TV-L E13 + Zulage zu Stufe 5 (20% der Stufe 2)</t>
  </si>
  <si>
    <t>brutto*</t>
  </si>
  <si>
    <t>maximale Zulage nach §16 (5) TV-L (20% von Stufe 2):</t>
  </si>
  <si>
    <t>â</t>
  </si>
  <si>
    <t>Reale Beiträge zur privaten Krankenversicherung (PKV) sind für junge Versicherte meist günstiger, für ältere Versicherte zuweilen deutlich teurer.</t>
  </si>
  <si>
    <t>Tarif gültig ab:</t>
  </si>
  <si>
    <t>Besoldung gültig ab:</t>
  </si>
  <si>
    <t>Berechnung gültig ab:</t>
  </si>
  <si>
    <t>gültig ab</t>
  </si>
  <si>
    <t>Besoldung Berlin A13</t>
  </si>
  <si>
    <r>
      <t>Entgelt TV-L E13 Berlin</t>
    </r>
    <r>
      <rPr>
        <sz val="8"/>
        <rFont val="Arial"/>
        <family val="2"/>
      </rPr>
      <t xml:space="preserve">
bei Vorweggewährung von 2 Erfahrungsstufen 
sowie einer Zulage von 20% der Stufe 2 gemäß § 16 (5) TV-L</t>
    </r>
  </si>
  <si>
    <r>
      <t xml:space="preserve">Entgelt TV-L Berlin E13
</t>
    </r>
    <r>
      <rPr>
        <sz val="8"/>
        <rFont val="Arial"/>
        <family val="2"/>
      </rPr>
      <t>heute tariflich abgesichert</t>
    </r>
  </si>
  <si>
    <r>
      <t xml:space="preserve">Entgelt TV-L Berlin E13
Vorweggewährung der Erfahrungsstufe 5
</t>
    </r>
    <r>
      <rPr>
        <sz val="8"/>
        <rFont val="Arial"/>
        <family val="2"/>
      </rPr>
      <t>(aktuell angebotene außertarifliche Nebenabrede)</t>
    </r>
  </si>
  <si>
    <t>Datum der Berechnung:</t>
  </si>
  <si>
    <t>http://oeffentlicher-dienst.info/c/t/rechner/tv-l/berlin?id=tv-l-berlin-2017i</t>
  </si>
  <si>
    <t>A13 Berlin, verheiratet, keine Kinder, Steuerklasse 4</t>
  </si>
  <si>
    <t>A13 Berlin, verheiratet, 2 Kinder, 1 Kinderfreibetrag, Steuerklasse 4</t>
  </si>
  <si>
    <t>TV-L E13 Berlin, verheiratet, 2 Kinder, 1 Kinderfreibetrag, Steuerklasse 4</t>
  </si>
  <si>
    <t xml:space="preserve">Die Vorweggewährung der Stufe 5 in den ersten 10 Dienstjahren verringert die Differenz der Nettoeinkommen von </t>
  </si>
  <si>
    <t>Damit bietet die Verbeamtung über die Lebensarbeitszeit gerechnet weiterhin ein signifikant höheres Nettoeinkommen.</t>
  </si>
  <si>
    <t>Summe
in 40 Jahren</t>
  </si>
  <si>
    <t>duchschnittliches</t>
  </si>
  <si>
    <t>Differenz zu Beamten</t>
  </si>
  <si>
    <t xml:space="preserve"> Jahresnetto-einkommen</t>
  </si>
  <si>
    <t>jährlich</t>
  </si>
  <si>
    <t>Jahresnettoein-kommen in 40 Jahren</t>
  </si>
  <si>
    <t>Jahresein-kommen</t>
  </si>
  <si>
    <t xml:space="preserve"> Jahresein-kommen</t>
  </si>
  <si>
    <t>Wir verwenden hier daher einen Mittelwert, den auch die Senatsbildungsverwaltung ihren Berechnungen zum Netto-Einkommen verbeamteter Lehrkräfte zugrundelegt + 15€ Pflegeversicherung.</t>
  </si>
  <si>
    <t>Lehrerkraft, Berlin, verheiratet, 2 Kinder, 1 Kinderfreibetrag, Steuerklasse 4</t>
  </si>
  <si>
    <t>TV-L E13 Berlin, verheiratet, keine Kinder, Steuerklasse 1</t>
  </si>
  <si>
    <t>Beamte ohne Kindern müssen sich zu 50% privat versichern, Beamte mit Kindern müssen zu 30%. Da Kinder in der PKV extra kosten, werden hier vereinfachend 50% der Kosten für das Elternteil angenommen.</t>
  </si>
  <si>
    <t>http://oeffentlicher-dienst.info/c/t/rechner/beamte/be?id=beamte-berlin-2018&amp;g=A_13&amp;s=1&amp;stkl=1&amp;r=&amp;kk=15.5&amp;z=100&amp;zkf=1&amp;f=3&amp;stj=2018</t>
  </si>
  <si>
    <t>http://oeffentlicher-dienst.info/c/t/rechner/beamte/be?id=beamte-berlin-2018&amp;g=A_13&amp;s=8&amp;f=1&amp;z=100&amp;stj=2018&amp;stkl=1&amp;r=0&amp;zkf=0</t>
  </si>
  <si>
    <t>http://oeffentlicher-dienst.info/c/t/rechner/tv-l/west?id=tv-l-2018i&amp;g=E_13&amp;s=6&amp;stkl=1&amp;r=&amp;kk=15.5&amp;z=100&amp;zkf=0&amp;f=0&amp;zulage=&amp;stj=2018&amp;zv=VBL</t>
  </si>
  <si>
    <t>Lehrerkraft, Berlin, verheiratet, 2 Kinder, Steuerklasse 4</t>
  </si>
  <si>
    <r>
      <t xml:space="preserve">in 40 Dienstjahren </t>
    </r>
    <r>
      <rPr>
        <b/>
        <sz val="9"/>
        <rFont val="Arial"/>
        <family val="2"/>
      </rPr>
      <t>trotz Zulage</t>
    </r>
    <r>
      <rPr>
        <sz val="9"/>
        <rFont val="Arial"/>
        <family val="2"/>
      </rPr>
      <t xml:space="preserve"> aktuell netto </t>
    </r>
    <r>
      <rPr>
        <b/>
        <sz val="9"/>
        <rFont val="Arial"/>
        <family val="2"/>
      </rPr>
      <t>über 5 komplette Jahresgehälter weniger</t>
    </r>
    <r>
      <rPr>
        <sz val="9"/>
        <rFont val="Arial"/>
        <family val="2"/>
      </rPr>
      <t xml:space="preserve"> als beamtete Kollegen.</t>
    </r>
  </si>
  <si>
    <t>Beamten und Angestellten von 15% auf 11%. Eine angestellte verheiratete Lehrkraft mit 2 Kindern verdient</t>
  </si>
  <si>
    <t>Beamter A13 (nach Abzug 210€ PKV/PPV)</t>
  </si>
  <si>
    <t>PKV/PPV-Beitrag:</t>
  </si>
  <si>
    <t>© Bildet Berlin! e. V. 2018</t>
  </si>
  <si>
    <t>Beitragsbemessungsgrenze Krankenversicherung 2018:</t>
  </si>
  <si>
    <t>(West)</t>
  </si>
  <si>
    <t>Rente/ALV:</t>
  </si>
  <si>
    <t>A13 Bayern Stand 1.8.2018, ledig, keine Kinder, Steuerklasse 1</t>
  </si>
  <si>
    <t>monatl. Ver-</t>
  </si>
  <si>
    <t>Jahresson-</t>
  </si>
  <si>
    <t>Differenz</t>
  </si>
  <si>
    <t>derzahlung</t>
  </si>
  <si>
    <r>
      <t xml:space="preserve">zu </t>
    </r>
    <r>
      <rPr>
        <sz val="10"/>
        <color indexed="23"/>
        <rFont val="Symbol"/>
        <family val="1"/>
      </rPr>
      <t>Æ</t>
    </r>
    <r>
      <rPr>
        <i/>
        <sz val="10"/>
        <color indexed="23"/>
        <rFont val="Arial"/>
        <family val="2"/>
      </rPr>
      <t xml:space="preserve"> E13</t>
    </r>
  </si>
  <si>
    <t>Stufe 5</t>
  </si>
  <si>
    <t>Pension (71,75%)</t>
  </si>
  <si>
    <t xml:space="preserve">netto Pension gemäß </t>
  </si>
  <si>
    <t>http://www.brutto-netto-rechner.info</t>
  </si>
  <si>
    <r>
      <t xml:space="preserve">zum Vergleich: </t>
    </r>
    <r>
      <rPr>
        <sz val="10"/>
        <rFont val="Symbol"/>
        <family val="1"/>
      </rPr>
      <t>Æ</t>
    </r>
    <r>
      <rPr>
        <sz val="10"/>
        <rFont val="Arial"/>
        <family val="2"/>
      </rPr>
      <t xml:space="preserve"> Jahresnettoverdienst TV-L E13:</t>
    </r>
  </si>
  <si>
    <t>zum Vergleich: Jahresnettoverdienst TV-L E13 Stufe 5:</t>
  </si>
  <si>
    <t>http://oeffentlicher-dienst.info/c/t/rechner/beamte/be?id=beamte-berlin-2018&amp;g=A_13&amp;s=0&amp;f=0&amp;z=100&amp;zulage=&amp;stj=2017&amp;stkl=1&amp;r=0&amp;zkf=0</t>
  </si>
  <si>
    <t>moatl. brutto ohne Sonderzahlung:</t>
  </si>
  <si>
    <t>moatl. netto ohne Sonderzahlung:</t>
  </si>
  <si>
    <t>Besoldung aus Bayern A13</t>
  </si>
  <si>
    <t>Beamter A13 aus Bayern (nach Abzug 210€ PKV/PPV)</t>
  </si>
  <si>
    <t>TV-L E13 Tarif heute</t>
  </si>
  <si>
    <t>TV-L E13 inkl. Zulage heute (Stufe 5)</t>
  </si>
  <si>
    <t>TV-L E13 inkl. max. mögl. Zulage (§16: +20% von Erfahrungsstufe 2)</t>
  </si>
  <si>
    <t>TV-L E13 mit einer Zulage zur Erfahrungsstufe 6 gemäß TV-L §16 (5) [+20% von Stufe 2]</t>
  </si>
  <si>
    <t>Beamter A13 aus Bayern nach Berlin gezogen (nach Abzug 210€ PKV/PPV)</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</si>
</sst>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quot;-&quot;??_);_(@_)"/>
    <numFmt numFmtId="173" formatCode="_-* #,##0.00\ [$€-40A]_-;\-* #,##0.00\ [$€-40A]_-;_-* &quot;-&quot;??\ [$€-40A]_-;_-@_-"/>
    <numFmt numFmtId="174" formatCode="#,##0.00\ [$€-40A]"/>
    <numFmt numFmtId="175" formatCode="#,##0.0"/>
    <numFmt numFmtId="176" formatCode="0.0%"/>
    <numFmt numFmtId="177" formatCode="#,##0.00\ &quot;€&quot;"/>
    <numFmt numFmtId="178" formatCode="0.0"/>
    <numFmt numFmtId="179" formatCode="#,##0.0000"/>
    <numFmt numFmtId="180" formatCode="&quot;Ja&quot;;&quot;Ja&quot;;&quot;Nein&quot;"/>
    <numFmt numFmtId="181" formatCode="&quot;Wahr&quot;;&quot;Wahr&quot;;&quot;Falsch&quot;"/>
    <numFmt numFmtId="182" formatCode="&quot;Ein&quot;;&quot;Ein&quot;;&quot;Aus&quot;"/>
    <numFmt numFmtId="183" formatCode="[$€-2]\ #,##0.00_);[Red]\([$€-2]\ #,##0.00\)"/>
    <numFmt numFmtId="184" formatCode="#,##0.00\ _€"/>
    <numFmt numFmtId="185" formatCode="0.000%"/>
    <numFmt numFmtId="186" formatCode="#,##0.000\ [$€-40A]"/>
    <numFmt numFmtId="187" formatCode="[$-407]dddd\,\ d\.\ mmmm\ yyyy"/>
    <numFmt numFmtId="188" formatCode="#,##0\ [$€-40A]"/>
    <numFmt numFmtId="189" formatCode="#,##0\ &quot;€&quot;"/>
    <numFmt numFmtId="190" formatCode="#,##0_ ;\-#,##0\ "/>
    <numFmt numFmtId="191" formatCode="_-* #,##0.00\ [$€-407]_-;\-* #,##0.00\ [$€-407]_-;_-* &quot;-&quot;??\ [$€-407]_-;_-@_-"/>
    <numFmt numFmtId="192" formatCode="#,##0\ _€"/>
  </numFmts>
  <fonts count="130">
    <font>
      <sz val="10"/>
      <name val="Arial"/>
      <family val="0"/>
    </font>
    <font>
      <b/>
      <sz val="10"/>
      <name val="Arial"/>
      <family val="2"/>
    </font>
    <font>
      <sz val="8"/>
      <name val="Arial"/>
      <family val="2"/>
    </font>
    <font>
      <u val="single"/>
      <sz val="10"/>
      <color indexed="12"/>
      <name val="Arial"/>
      <family val="2"/>
    </font>
    <font>
      <sz val="10"/>
      <color indexed="23"/>
      <name val="Arial"/>
      <family val="2"/>
    </font>
    <font>
      <i/>
      <sz val="10"/>
      <color indexed="10"/>
      <name val="Arial"/>
      <family val="2"/>
    </font>
    <font>
      <sz val="8"/>
      <color indexed="23"/>
      <name val="Arial"/>
      <family val="2"/>
    </font>
    <font>
      <b/>
      <sz val="8"/>
      <name val="Arial"/>
      <family val="2"/>
    </font>
    <font>
      <i/>
      <sz val="8"/>
      <color indexed="10"/>
      <name val="Arial"/>
      <family val="2"/>
    </font>
    <font>
      <i/>
      <sz val="10"/>
      <color indexed="62"/>
      <name val="Arial"/>
      <family val="2"/>
    </font>
    <font>
      <i/>
      <sz val="8"/>
      <color indexed="62"/>
      <name val="Arial"/>
      <family val="2"/>
    </font>
    <font>
      <b/>
      <i/>
      <sz val="8"/>
      <color indexed="62"/>
      <name val="Arial"/>
      <family val="2"/>
    </font>
    <font>
      <i/>
      <sz val="6"/>
      <color indexed="62"/>
      <name val="Arial"/>
      <family val="2"/>
    </font>
    <font>
      <i/>
      <sz val="10"/>
      <color indexed="23"/>
      <name val="Arial"/>
      <family val="2"/>
    </font>
    <font>
      <i/>
      <sz val="8"/>
      <color indexed="23"/>
      <name val="Arial"/>
      <family val="2"/>
    </font>
    <font>
      <i/>
      <sz val="6"/>
      <color indexed="23"/>
      <name val="Arial"/>
      <family val="2"/>
    </font>
    <font>
      <b/>
      <i/>
      <sz val="8"/>
      <color indexed="23"/>
      <name val="Arial"/>
      <family val="2"/>
    </font>
    <font>
      <b/>
      <i/>
      <sz val="10"/>
      <color indexed="23"/>
      <name val="Arial"/>
      <family val="2"/>
    </font>
    <font>
      <b/>
      <sz val="11"/>
      <name val="Arial"/>
      <family val="2"/>
    </font>
    <font>
      <b/>
      <sz val="11"/>
      <color indexed="23"/>
      <name val="Arial"/>
      <family val="2"/>
    </font>
    <font>
      <sz val="10"/>
      <color indexed="9"/>
      <name val="Arial"/>
      <family val="2"/>
    </font>
    <font>
      <b/>
      <i/>
      <sz val="10"/>
      <name val="Arial"/>
      <family val="2"/>
    </font>
    <font>
      <b/>
      <i/>
      <sz val="8"/>
      <name val="Arial"/>
      <family val="2"/>
    </font>
    <font>
      <sz val="5"/>
      <color indexed="23"/>
      <name val="Arial"/>
      <family val="2"/>
    </font>
    <font>
      <b/>
      <i/>
      <sz val="6"/>
      <name val="Arial"/>
      <family val="2"/>
    </font>
    <font>
      <b/>
      <sz val="6"/>
      <name val="Symbol"/>
      <family val="1"/>
    </font>
    <font>
      <b/>
      <i/>
      <sz val="6"/>
      <color indexed="23"/>
      <name val="Arial"/>
      <family val="2"/>
    </font>
    <font>
      <sz val="6"/>
      <name val="Arial"/>
      <family val="2"/>
    </font>
    <font>
      <sz val="6"/>
      <color indexed="23"/>
      <name val="Arial"/>
      <family val="2"/>
    </font>
    <font>
      <b/>
      <sz val="6"/>
      <name val="Arial"/>
      <family val="2"/>
    </font>
    <font>
      <b/>
      <sz val="6"/>
      <color indexed="23"/>
      <name val="Arial"/>
      <family val="2"/>
    </font>
    <font>
      <i/>
      <sz val="8"/>
      <name val="Arial"/>
      <family val="2"/>
    </font>
    <font>
      <b/>
      <sz val="10"/>
      <color indexed="23"/>
      <name val="Arial"/>
      <family val="2"/>
    </font>
    <font>
      <sz val="10"/>
      <color indexed="21"/>
      <name val="Arial"/>
      <family val="2"/>
    </font>
    <font>
      <b/>
      <sz val="10"/>
      <color indexed="21"/>
      <name val="Arial"/>
      <family val="2"/>
    </font>
    <font>
      <sz val="10"/>
      <color indexed="53"/>
      <name val="Arial"/>
      <family val="2"/>
    </font>
    <font>
      <b/>
      <sz val="10"/>
      <color indexed="53"/>
      <name val="Arial"/>
      <family val="2"/>
    </font>
    <font>
      <sz val="10"/>
      <name val="Symbol"/>
      <family val="1"/>
    </font>
    <font>
      <b/>
      <sz val="10"/>
      <name val="Symbol"/>
      <family val="1"/>
    </font>
    <font>
      <b/>
      <i/>
      <sz val="10"/>
      <color indexed="62"/>
      <name val="Arial"/>
      <family val="2"/>
    </font>
    <font>
      <i/>
      <sz val="8"/>
      <color indexed="23"/>
      <name val="Symbol"/>
      <family val="1"/>
    </font>
    <font>
      <b/>
      <sz val="8"/>
      <color indexed="23"/>
      <name val="Arial"/>
      <family val="2"/>
    </font>
    <font>
      <sz val="8"/>
      <name val="Symbol"/>
      <family val="1"/>
    </font>
    <font>
      <sz val="8"/>
      <color indexed="23"/>
      <name val="Symbol"/>
      <family val="1"/>
    </font>
    <font>
      <u val="single"/>
      <sz val="8"/>
      <color indexed="12"/>
      <name val="Arial"/>
      <family val="2"/>
    </font>
    <font>
      <u val="single"/>
      <sz val="10"/>
      <color indexed="36"/>
      <name val="Arial"/>
      <family val="2"/>
    </font>
    <font>
      <u val="single"/>
      <sz val="8"/>
      <color indexed="9"/>
      <name val="Arial"/>
      <family val="2"/>
    </font>
    <font>
      <sz val="9"/>
      <name val="Arial"/>
      <family val="2"/>
    </font>
    <font>
      <b/>
      <sz val="9"/>
      <name val="Arial"/>
      <family val="2"/>
    </font>
    <font>
      <i/>
      <sz val="10"/>
      <name val="Arial"/>
      <family val="2"/>
    </font>
    <font>
      <sz val="10"/>
      <color indexed="23"/>
      <name val="Symbol"/>
      <family val="1"/>
    </font>
    <font>
      <sz val="9.5"/>
      <color indexed="8"/>
      <name val="Arial"/>
      <family val="0"/>
    </font>
    <font>
      <sz val="7"/>
      <color indexed="8"/>
      <name val="Arial"/>
      <family val="0"/>
    </font>
    <font>
      <sz val="14.25"/>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i/>
      <sz val="10"/>
      <color indexed="22"/>
      <name val="Arial"/>
      <family val="2"/>
    </font>
    <font>
      <i/>
      <sz val="10"/>
      <color indexed="47"/>
      <name val="Arial"/>
      <family val="2"/>
    </font>
    <font>
      <b/>
      <sz val="10"/>
      <color indexed="55"/>
      <name val="Arial"/>
      <family val="2"/>
    </font>
    <font>
      <sz val="10"/>
      <color indexed="55"/>
      <name val="Wingdings"/>
      <family val="0"/>
    </font>
    <font>
      <i/>
      <sz val="10"/>
      <color indexed="55"/>
      <name val="Arial"/>
      <family val="2"/>
    </font>
    <font>
      <i/>
      <sz val="10"/>
      <color indexed="43"/>
      <name val="Arial"/>
      <family val="2"/>
    </font>
    <font>
      <b/>
      <sz val="10"/>
      <color indexed="55"/>
      <name val="Wingdings"/>
      <family val="0"/>
    </font>
    <font>
      <b/>
      <i/>
      <sz val="10"/>
      <color indexed="55"/>
      <name val="Arial"/>
      <family val="2"/>
    </font>
    <font>
      <b/>
      <sz val="10"/>
      <color indexed="17"/>
      <name val="Arial"/>
      <family val="2"/>
    </font>
    <font>
      <b/>
      <sz val="11"/>
      <color indexed="8"/>
      <name val="Arial"/>
      <family val="0"/>
    </font>
    <font>
      <sz val="11"/>
      <color indexed="8"/>
      <name val="Arial"/>
      <family val="0"/>
    </font>
    <font>
      <sz val="2"/>
      <color indexed="8"/>
      <name val="Arial"/>
      <family val="0"/>
    </font>
    <font>
      <sz val="10"/>
      <color indexed="8"/>
      <name val="Arial"/>
      <family val="0"/>
    </font>
    <font>
      <sz val="10"/>
      <color indexed="8"/>
      <name val="Calibri"/>
      <family val="0"/>
    </font>
    <font>
      <b/>
      <sz val="2"/>
      <color indexed="8"/>
      <name val="Arial"/>
      <family val="0"/>
    </font>
    <font>
      <b/>
      <sz val="10"/>
      <color indexed="8"/>
      <name val="Arial"/>
      <family val="0"/>
    </font>
    <font>
      <b/>
      <sz val="8"/>
      <color indexed="8"/>
      <name val="Arial"/>
      <family val="0"/>
    </font>
    <font>
      <b/>
      <i/>
      <sz val="10"/>
      <color indexed="8"/>
      <name val="Arial"/>
      <family val="0"/>
    </font>
    <font>
      <b/>
      <sz val="12.5"/>
      <color indexed="8"/>
      <name val="Arial"/>
      <family val="0"/>
    </font>
    <font>
      <b/>
      <sz val="14"/>
      <color indexed="8"/>
      <name val="Arial"/>
      <family val="0"/>
    </font>
    <font>
      <b/>
      <sz val="12"/>
      <color indexed="52"/>
      <name val="Arial"/>
      <family val="0"/>
    </font>
    <font>
      <b/>
      <sz val="12"/>
      <color indexed="57"/>
      <name val="Arial"/>
      <family val="0"/>
    </font>
    <font>
      <b/>
      <i/>
      <sz val="12"/>
      <color indexed="8"/>
      <name val="Arial"/>
      <family val="0"/>
    </font>
    <font>
      <sz val="10.5"/>
      <color indexed="8"/>
      <name val="Arial"/>
      <family val="0"/>
    </font>
    <font>
      <u val="single"/>
      <sz val="10.5"/>
      <color indexed="8"/>
      <name val="Arial"/>
      <family val="0"/>
    </font>
    <font>
      <b/>
      <sz val="12"/>
      <color indexed="8"/>
      <name val="Arial"/>
      <family val="0"/>
    </font>
    <font>
      <b/>
      <sz val="20"/>
      <color indexed="23"/>
      <name val="Arial"/>
      <family val="0"/>
    </font>
    <font>
      <b/>
      <sz val="12"/>
      <color indexed="23"/>
      <name val="Arial"/>
      <family val="0"/>
    </font>
    <font>
      <sz val="12"/>
      <color indexed="23"/>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10"/>
      <color theme="0" tint="-0.4999699890613556"/>
      <name val="Arial"/>
      <family val="2"/>
    </font>
    <font>
      <i/>
      <sz val="10"/>
      <color theme="3" tint="0.5999900102615356"/>
      <name val="Arial"/>
      <family val="2"/>
    </font>
    <font>
      <i/>
      <sz val="10"/>
      <color theme="5" tint="0.39998000860214233"/>
      <name val="Arial"/>
      <family val="2"/>
    </font>
    <font>
      <b/>
      <sz val="10"/>
      <color theme="0" tint="-0.3499799966812134"/>
      <name val="Arial"/>
      <family val="2"/>
    </font>
    <font>
      <sz val="10"/>
      <color theme="0" tint="-0.3499799966812134"/>
      <name val="Wingdings"/>
      <family val="0"/>
    </font>
    <font>
      <i/>
      <sz val="10"/>
      <color theme="0" tint="-0.3499799966812134"/>
      <name val="Arial"/>
      <family val="2"/>
    </font>
    <font>
      <b/>
      <sz val="10"/>
      <color theme="0" tint="-0.4999699890613556"/>
      <name val="Arial"/>
      <family val="2"/>
    </font>
    <font>
      <sz val="10"/>
      <color theme="0" tint="-0.4999699890613556"/>
      <name val="Arial"/>
      <family val="2"/>
    </font>
    <font>
      <sz val="10"/>
      <color theme="5"/>
      <name val="Arial"/>
      <family val="2"/>
    </font>
    <font>
      <i/>
      <sz val="10"/>
      <color theme="7" tint="0.5999900102615356"/>
      <name val="Arial"/>
      <family val="2"/>
    </font>
    <font>
      <b/>
      <sz val="10"/>
      <color theme="0" tint="-0.3499799966812134"/>
      <name val="Wingdings"/>
      <family val="0"/>
    </font>
    <font>
      <b/>
      <i/>
      <sz val="10"/>
      <color theme="0" tint="-0.3499799966812134"/>
      <name val="Arial"/>
      <family val="2"/>
    </font>
    <font>
      <b/>
      <sz val="10"/>
      <color rgb="FF00B05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indexed="42"/>
        <bgColor indexed="64"/>
      </patternFill>
    </fill>
    <fill>
      <patternFill patternType="solid">
        <fgColor theme="0" tint="-0.04997999966144562"/>
        <bgColor indexed="64"/>
      </patternFill>
    </fill>
    <fill>
      <patternFill patternType="solid">
        <fgColor rgb="FFFFC0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1" applyNumberFormat="0" applyAlignment="0" applyProtection="0"/>
    <xf numFmtId="0" fontId="103"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0" fontId="104" fillId="27" borderId="2" applyNumberFormat="0" applyAlignment="0" applyProtection="0"/>
    <xf numFmtId="0" fontId="105" fillId="0" borderId="3" applyNumberFormat="0" applyFill="0" applyAlignment="0" applyProtection="0"/>
    <xf numFmtId="0" fontId="106" fillId="0" borderId="0" applyNumberForma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107" fillId="28" borderId="0" applyNumberFormat="0" applyBorder="0" applyAlignment="0" applyProtection="0"/>
    <xf numFmtId="171" fontId="0" fillId="0" borderId="0" applyFont="0" applyFill="0" applyBorder="0" applyAlignment="0" applyProtection="0"/>
    <xf numFmtId="0" fontId="3" fillId="0" borderId="0" applyNumberFormat="0" applyFill="0" applyBorder="0" applyAlignment="0" applyProtection="0"/>
    <xf numFmtId="0" fontId="10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09" fillId="31" borderId="0" applyNumberFormat="0" applyBorder="0" applyAlignment="0" applyProtection="0"/>
    <xf numFmtId="0" fontId="0" fillId="0" borderId="0">
      <alignment/>
      <protection/>
    </xf>
    <xf numFmtId="0" fontId="110" fillId="0" borderId="0" applyNumberForma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15" fillId="0" borderId="0" applyNumberFormat="0" applyFill="0" applyBorder="0" applyAlignment="0" applyProtection="0"/>
    <xf numFmtId="0" fontId="116" fillId="32" borderId="9" applyNumberFormat="0" applyAlignment="0" applyProtection="0"/>
  </cellStyleXfs>
  <cellXfs count="506">
    <xf numFmtId="0" fontId="0" fillId="0" borderId="0" xfId="0" applyAlignment="1">
      <alignment/>
    </xf>
    <xf numFmtId="172" fontId="0" fillId="0" borderId="0" xfId="46" applyFont="1" applyAlignment="1">
      <alignment/>
    </xf>
    <xf numFmtId="0" fontId="1" fillId="0" borderId="0" xfId="0" applyFont="1" applyAlignment="1">
      <alignment/>
    </xf>
    <xf numFmtId="172" fontId="0" fillId="0" borderId="0" xfId="46" applyAlignment="1">
      <alignment/>
    </xf>
    <xf numFmtId="172" fontId="1" fillId="0" borderId="0" xfId="46" applyFont="1" applyAlignment="1">
      <alignment/>
    </xf>
    <xf numFmtId="0" fontId="4" fillId="0" borderId="0" xfId="0" applyFont="1" applyAlignment="1">
      <alignment/>
    </xf>
    <xf numFmtId="172" fontId="0" fillId="0" borderId="0" xfId="46" applyFont="1" applyAlignment="1">
      <alignment/>
    </xf>
    <xf numFmtId="172" fontId="5" fillId="0" borderId="0" xfId="46" applyFont="1" applyAlignment="1">
      <alignment/>
    </xf>
    <xf numFmtId="0" fontId="6" fillId="0" borderId="0" xfId="0" applyFont="1" applyAlignment="1">
      <alignment/>
    </xf>
    <xf numFmtId="0" fontId="2" fillId="0" borderId="0" xfId="0" applyFont="1" applyAlignment="1">
      <alignment/>
    </xf>
    <xf numFmtId="172" fontId="2" fillId="0" borderId="0" xfId="46" applyFont="1" applyAlignment="1">
      <alignment/>
    </xf>
    <xf numFmtId="172" fontId="7" fillId="0" borderId="0" xfId="46" applyFont="1" applyAlignment="1">
      <alignment/>
    </xf>
    <xf numFmtId="172" fontId="8" fillId="0" borderId="0" xfId="46" applyFont="1" applyAlignment="1">
      <alignment/>
    </xf>
    <xf numFmtId="0" fontId="6" fillId="0" borderId="0" xfId="0" applyFont="1" applyAlignment="1">
      <alignment horizontal="center" vertical="center"/>
    </xf>
    <xf numFmtId="172" fontId="2" fillId="0" borderId="0" xfId="46" applyFont="1" applyBorder="1" applyAlignment="1">
      <alignment horizontal="center" vertical="center" wrapText="1"/>
    </xf>
    <xf numFmtId="172" fontId="8" fillId="0" borderId="0" xfId="46" applyFont="1" applyAlignment="1">
      <alignment horizontal="center" vertical="center" wrapText="1"/>
    </xf>
    <xf numFmtId="0" fontId="2" fillId="0" borderId="10" xfId="0" applyFont="1" applyBorder="1" applyAlignment="1">
      <alignment/>
    </xf>
    <xf numFmtId="174" fontId="2" fillId="0" borderId="0" xfId="46" applyNumberFormat="1" applyFont="1" applyBorder="1" applyAlignment="1">
      <alignment/>
    </xf>
    <xf numFmtId="174" fontId="7" fillId="0" borderId="11" xfId="46" applyNumberFormat="1" applyFont="1" applyBorder="1" applyAlignment="1">
      <alignment/>
    </xf>
    <xf numFmtId="174" fontId="8" fillId="0" borderId="0" xfId="46" applyNumberFormat="1" applyFont="1" applyAlignment="1">
      <alignment/>
    </xf>
    <xf numFmtId="174" fontId="7" fillId="0" borderId="0" xfId="46" applyNumberFormat="1" applyFont="1" applyBorder="1" applyAlignment="1">
      <alignment/>
    </xf>
    <xf numFmtId="0" fontId="2" fillId="0" borderId="0" xfId="0" applyFont="1" applyAlignment="1">
      <alignment horizontal="right"/>
    </xf>
    <xf numFmtId="172" fontId="2" fillId="0" borderId="0" xfId="46" applyFont="1" applyAlignment="1">
      <alignment/>
    </xf>
    <xf numFmtId="176" fontId="6" fillId="0" borderId="0" xfId="0" applyNumberFormat="1" applyFont="1" applyBorder="1" applyAlignment="1">
      <alignment/>
    </xf>
    <xf numFmtId="172" fontId="8" fillId="0" borderId="0" xfId="46" applyFont="1" applyAlignment="1">
      <alignment horizontal="center" vertical="center"/>
    </xf>
    <xf numFmtId="172" fontId="9" fillId="0" borderId="0" xfId="46" applyFont="1" applyAlignment="1">
      <alignment/>
    </xf>
    <xf numFmtId="172" fontId="10" fillId="0" borderId="0" xfId="46" applyFont="1" applyAlignment="1">
      <alignment/>
    </xf>
    <xf numFmtId="174" fontId="10" fillId="0" borderId="0" xfId="46" applyNumberFormat="1" applyFont="1" applyBorder="1" applyAlignment="1">
      <alignment/>
    </xf>
    <xf numFmtId="174" fontId="11" fillId="0" borderId="0" xfId="46" applyNumberFormat="1" applyFont="1" applyBorder="1" applyAlignment="1">
      <alignment/>
    </xf>
    <xf numFmtId="172" fontId="13" fillId="0" borderId="0" xfId="46" applyFont="1" applyAlignment="1">
      <alignment/>
    </xf>
    <xf numFmtId="172" fontId="14" fillId="0" borderId="0" xfId="46" applyFont="1" applyAlignment="1">
      <alignment/>
    </xf>
    <xf numFmtId="174" fontId="14" fillId="0" borderId="11" xfId="46" applyNumberFormat="1" applyFont="1" applyBorder="1" applyAlignment="1">
      <alignment/>
    </xf>
    <xf numFmtId="174" fontId="2" fillId="0" borderId="0" xfId="46" applyNumberFormat="1" applyFont="1" applyBorder="1" applyAlignment="1">
      <alignment horizontal="left"/>
    </xf>
    <xf numFmtId="0" fontId="18" fillId="0" borderId="0" xfId="0" applyFont="1" applyAlignment="1">
      <alignment/>
    </xf>
    <xf numFmtId="0" fontId="0" fillId="0" borderId="0" xfId="0" applyAlignment="1">
      <alignment horizontal="right"/>
    </xf>
    <xf numFmtId="177" fontId="0" fillId="0" borderId="0" xfId="0" applyNumberFormat="1" applyAlignment="1">
      <alignment/>
    </xf>
    <xf numFmtId="178" fontId="4" fillId="0" borderId="0" xfId="0" applyNumberFormat="1" applyFont="1" applyAlignment="1">
      <alignment/>
    </xf>
    <xf numFmtId="178" fontId="6" fillId="0" borderId="0" xfId="0" applyNumberFormat="1" applyFont="1" applyAlignment="1">
      <alignment/>
    </xf>
    <xf numFmtId="177" fontId="2" fillId="0" borderId="0" xfId="0" applyNumberFormat="1" applyFont="1" applyAlignment="1">
      <alignment/>
    </xf>
    <xf numFmtId="0" fontId="2" fillId="0" borderId="0" xfId="0" applyFont="1" applyAlignment="1">
      <alignment/>
    </xf>
    <xf numFmtId="0" fontId="4" fillId="0" borderId="0" xfId="0" applyFont="1" applyAlignment="1">
      <alignment/>
    </xf>
    <xf numFmtId="0" fontId="19" fillId="0" borderId="0" xfId="0" applyFont="1" applyAlignment="1">
      <alignment/>
    </xf>
    <xf numFmtId="0" fontId="6" fillId="0" borderId="0" xfId="0" applyFont="1" applyAlignment="1">
      <alignment/>
    </xf>
    <xf numFmtId="177" fontId="6" fillId="0" borderId="0" xfId="0" applyNumberFormat="1" applyFont="1" applyAlignment="1">
      <alignment/>
    </xf>
    <xf numFmtId="177" fontId="4" fillId="0" borderId="0" xfId="0" applyNumberFormat="1" applyFont="1" applyAlignment="1">
      <alignment/>
    </xf>
    <xf numFmtId="174" fontId="14" fillId="0" borderId="0" xfId="46" applyNumberFormat="1" applyFont="1" applyBorder="1" applyAlignment="1">
      <alignment/>
    </xf>
    <xf numFmtId="172" fontId="15" fillId="0" borderId="0" xfId="46" applyFont="1" applyBorder="1" applyAlignment="1">
      <alignment horizontal="center" vertical="center" wrapText="1"/>
    </xf>
    <xf numFmtId="174" fontId="16" fillId="0" borderId="0" xfId="46" applyNumberFormat="1" applyFont="1" applyBorder="1" applyAlignment="1">
      <alignment/>
    </xf>
    <xf numFmtId="178" fontId="4" fillId="0" borderId="0" xfId="0" applyNumberFormat="1" applyFont="1" applyAlignment="1">
      <alignment/>
    </xf>
    <xf numFmtId="0" fontId="20" fillId="33" borderId="0" xfId="0" applyFont="1" applyFill="1" applyAlignment="1">
      <alignment/>
    </xf>
    <xf numFmtId="0" fontId="0" fillId="34" borderId="0" xfId="0" applyFont="1" applyFill="1" applyAlignment="1">
      <alignment/>
    </xf>
    <xf numFmtId="178" fontId="16" fillId="0" borderId="0" xfId="0" applyNumberFormat="1" applyFont="1" applyAlignment="1">
      <alignment horizontal="left"/>
    </xf>
    <xf numFmtId="0" fontId="21" fillId="0" borderId="12" xfId="0" applyFont="1" applyBorder="1" applyAlignment="1">
      <alignment horizontal="center" vertical="center" wrapText="1"/>
    </xf>
    <xf numFmtId="0" fontId="6" fillId="0" borderId="0" xfId="0" applyFont="1" applyBorder="1" applyAlignment="1">
      <alignment/>
    </xf>
    <xf numFmtId="178" fontId="22" fillId="0" borderId="0" xfId="0" applyNumberFormat="1" applyFont="1" applyAlignment="1">
      <alignment horizontal="left"/>
    </xf>
    <xf numFmtId="0" fontId="7" fillId="0" borderId="0" xfId="0" applyFont="1" applyBorder="1" applyAlignment="1">
      <alignment horizontal="center" vertical="center" wrapText="1"/>
    </xf>
    <xf numFmtId="0" fontId="2" fillId="0" borderId="13" xfId="0" applyFont="1" applyBorder="1" applyAlignment="1">
      <alignment horizontal="center" vertical="center"/>
    </xf>
    <xf numFmtId="172" fontId="2" fillId="0" borderId="14" xfId="46" applyFont="1" applyBorder="1" applyAlignment="1">
      <alignment horizontal="center" vertical="center" wrapText="1"/>
    </xf>
    <xf numFmtId="172" fontId="7" fillId="0" borderId="15" xfId="46" applyFont="1" applyBorder="1" applyAlignment="1">
      <alignment horizontal="center" vertical="center" wrapText="1"/>
    </xf>
    <xf numFmtId="172" fontId="7" fillId="0" borderId="14" xfId="46" applyFont="1" applyBorder="1" applyAlignment="1">
      <alignment horizontal="center" vertical="center" wrapText="1"/>
    </xf>
    <xf numFmtId="172" fontId="12" fillId="0" borderId="14" xfId="46" applyFont="1" applyBorder="1" applyAlignment="1">
      <alignment horizontal="center" vertical="center" wrapText="1"/>
    </xf>
    <xf numFmtId="172" fontId="15" fillId="0" borderId="15" xfId="46" applyFont="1" applyBorder="1" applyAlignment="1">
      <alignment horizontal="center" vertical="center" wrapText="1"/>
    </xf>
    <xf numFmtId="0" fontId="6" fillId="0" borderId="0" xfId="0" applyFont="1" applyBorder="1" applyAlignment="1">
      <alignment horizontal="right" vertical="center"/>
    </xf>
    <xf numFmtId="0" fontId="0" fillId="0" borderId="0" xfId="0" applyBorder="1" applyAlignment="1">
      <alignment/>
    </xf>
    <xf numFmtId="0" fontId="0" fillId="0" borderId="0" xfId="0" applyBorder="1" applyAlignment="1">
      <alignment horizontal="center" vertical="center" wrapText="1"/>
    </xf>
    <xf numFmtId="0" fontId="4" fillId="33" borderId="0" xfId="0" applyFont="1" applyFill="1" applyAlignment="1">
      <alignment/>
    </xf>
    <xf numFmtId="0" fontId="0" fillId="33" borderId="0" xfId="0" applyFill="1" applyAlignment="1">
      <alignment/>
    </xf>
    <xf numFmtId="172" fontId="0" fillId="33" borderId="0" xfId="46" applyFont="1" applyFill="1" applyAlignment="1">
      <alignment/>
    </xf>
    <xf numFmtId="172" fontId="1" fillId="33" borderId="0" xfId="46" applyFont="1" applyFill="1" applyAlignment="1">
      <alignment/>
    </xf>
    <xf numFmtId="172" fontId="5" fillId="33" borderId="0" xfId="46" applyFont="1" applyFill="1" applyAlignment="1">
      <alignment/>
    </xf>
    <xf numFmtId="172" fontId="9" fillId="33" borderId="0" xfId="46" applyFont="1" applyFill="1" applyAlignment="1">
      <alignment/>
    </xf>
    <xf numFmtId="172" fontId="0" fillId="33" borderId="0" xfId="46" applyFont="1" applyFill="1" applyBorder="1" applyAlignment="1">
      <alignment/>
    </xf>
    <xf numFmtId="172" fontId="13" fillId="33" borderId="0" xfId="46" applyFont="1" applyFill="1" applyBorder="1" applyAlignment="1">
      <alignment/>
    </xf>
    <xf numFmtId="0" fontId="24" fillId="0" borderId="12"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4" fillId="0" borderId="16" xfId="0" applyFont="1" applyFill="1" applyBorder="1" applyAlignment="1">
      <alignment horizontal="center" vertical="center" wrapText="1"/>
    </xf>
    <xf numFmtId="178" fontId="24" fillId="0" borderId="17" xfId="0" applyNumberFormat="1" applyFont="1" applyFill="1" applyBorder="1" applyAlignment="1">
      <alignment horizontal="center" vertical="center" wrapText="1"/>
    </xf>
    <xf numFmtId="0" fontId="27" fillId="0" borderId="10" xfId="0" applyFont="1" applyFill="1" applyBorder="1" applyAlignment="1">
      <alignment/>
    </xf>
    <xf numFmtId="177" fontId="27" fillId="0" borderId="0" xfId="0" applyNumberFormat="1" applyFont="1" applyFill="1" applyBorder="1" applyAlignment="1">
      <alignment/>
    </xf>
    <xf numFmtId="177" fontId="27" fillId="0" borderId="10" xfId="0" applyNumberFormat="1" applyFont="1" applyFill="1" applyBorder="1" applyAlignment="1">
      <alignment/>
    </xf>
    <xf numFmtId="177" fontId="28" fillId="0" borderId="0" xfId="0" applyNumberFormat="1" applyFont="1" applyFill="1" applyBorder="1" applyAlignment="1">
      <alignment/>
    </xf>
    <xf numFmtId="9" fontId="27" fillId="0" borderId="0" xfId="53" applyFont="1" applyFill="1" applyBorder="1" applyAlignment="1">
      <alignment/>
    </xf>
    <xf numFmtId="178" fontId="27" fillId="0" borderId="11" xfId="0" applyNumberFormat="1" applyFont="1" applyFill="1" applyBorder="1" applyAlignment="1">
      <alignment/>
    </xf>
    <xf numFmtId="178" fontId="27" fillId="0" borderId="0" xfId="0" applyNumberFormat="1" applyFont="1" applyFill="1" applyBorder="1" applyAlignment="1">
      <alignment/>
    </xf>
    <xf numFmtId="177" fontId="29" fillId="0" borderId="0" xfId="0" applyNumberFormat="1" applyFont="1" applyFill="1" applyBorder="1" applyAlignment="1">
      <alignment/>
    </xf>
    <xf numFmtId="177" fontId="30" fillId="0" borderId="0" xfId="0" applyNumberFormat="1" applyFont="1" applyFill="1" applyBorder="1" applyAlignment="1">
      <alignment/>
    </xf>
    <xf numFmtId="9" fontId="29" fillId="0" borderId="0" xfId="53" applyFont="1" applyFill="1" applyBorder="1" applyAlignment="1">
      <alignment/>
    </xf>
    <xf numFmtId="178" fontId="29" fillId="0" borderId="0" xfId="0" applyNumberFormat="1" applyFont="1" applyFill="1" applyBorder="1" applyAlignment="1">
      <alignment/>
    </xf>
    <xf numFmtId="0" fontId="2" fillId="0" borderId="0" xfId="0" applyFont="1" applyBorder="1" applyAlignment="1">
      <alignment/>
    </xf>
    <xf numFmtId="172" fontId="2" fillId="0" borderId="0" xfId="46" applyFont="1" applyBorder="1" applyAlignment="1">
      <alignment/>
    </xf>
    <xf numFmtId="172" fontId="7" fillId="0" borderId="0" xfId="46" applyFont="1" applyBorder="1" applyAlignment="1">
      <alignment/>
    </xf>
    <xf numFmtId="172" fontId="10" fillId="0" borderId="0" xfId="46" applyFont="1" applyBorder="1" applyAlignment="1">
      <alignment/>
    </xf>
    <xf numFmtId="0" fontId="2" fillId="0" borderId="0" xfId="0" applyFont="1" applyBorder="1" applyAlignment="1">
      <alignment horizontal="center" vertical="center"/>
    </xf>
    <xf numFmtId="0" fontId="23" fillId="0" borderId="0" xfId="0" applyFont="1" applyBorder="1" applyAlignment="1">
      <alignment horizontal="center" vertical="center" wrapText="1"/>
    </xf>
    <xf numFmtId="172" fontId="7" fillId="0" borderId="0" xfId="46" applyFont="1" applyBorder="1" applyAlignment="1">
      <alignment horizontal="center" vertical="center" wrapText="1"/>
    </xf>
    <xf numFmtId="172" fontId="7" fillId="0" borderId="0" xfId="46" applyFont="1" applyBorder="1" applyAlignment="1">
      <alignment horizontal="center" vertical="center" wrapText="1"/>
    </xf>
    <xf numFmtId="0" fontId="1" fillId="0" borderId="0" xfId="0" applyFont="1" applyBorder="1" applyAlignment="1">
      <alignment horizontal="center" vertical="center"/>
    </xf>
    <xf numFmtId="174" fontId="1" fillId="0" borderId="18" xfId="46" applyNumberFormat="1" applyFont="1" applyBorder="1" applyAlignment="1">
      <alignment/>
    </xf>
    <xf numFmtId="174" fontId="0" fillId="0" borderId="0" xfId="46" applyNumberFormat="1" applyFont="1" applyBorder="1" applyAlignment="1">
      <alignment/>
    </xf>
    <xf numFmtId="0" fontId="37" fillId="0" borderId="0" xfId="0" applyFont="1" applyBorder="1" applyAlignment="1">
      <alignment horizontal="center"/>
    </xf>
    <xf numFmtId="174" fontId="1" fillId="0" borderId="0" xfId="46" applyNumberFormat="1" applyFont="1" applyBorder="1" applyAlignment="1">
      <alignment/>
    </xf>
    <xf numFmtId="174" fontId="9" fillId="0" borderId="0" xfId="46" applyNumberFormat="1" applyFont="1" applyBorder="1" applyAlignment="1">
      <alignment/>
    </xf>
    <xf numFmtId="0" fontId="0" fillId="0" borderId="0" xfId="0" applyFont="1" applyAlignment="1">
      <alignment/>
    </xf>
    <xf numFmtId="0" fontId="38" fillId="0" borderId="19" xfId="0" applyFont="1" applyBorder="1" applyAlignment="1">
      <alignment horizontal="center"/>
    </xf>
    <xf numFmtId="174" fontId="1" fillId="0" borderId="20" xfId="46" applyNumberFormat="1" applyFont="1" applyBorder="1" applyAlignment="1">
      <alignment/>
    </xf>
    <xf numFmtId="0" fontId="6" fillId="0" borderId="0" xfId="0" applyFont="1" applyAlignment="1">
      <alignment horizontal="center" vertical="center" wrapText="1"/>
    </xf>
    <xf numFmtId="0" fontId="32" fillId="0" borderId="0" xfId="0" applyFont="1" applyAlignment="1">
      <alignment/>
    </xf>
    <xf numFmtId="174" fontId="1" fillId="0" borderId="20" xfId="46" applyNumberFormat="1" applyFont="1" applyBorder="1" applyAlignment="1">
      <alignment/>
    </xf>
    <xf numFmtId="174" fontId="1" fillId="0" borderId="0" xfId="46" applyNumberFormat="1" applyFont="1" applyBorder="1" applyAlignment="1">
      <alignment/>
    </xf>
    <xf numFmtId="174" fontId="39" fillId="0" borderId="20" xfId="46" applyNumberFormat="1" applyFont="1" applyBorder="1" applyAlignment="1">
      <alignment/>
    </xf>
    <xf numFmtId="174" fontId="39" fillId="0" borderId="18" xfId="46" applyNumberFormat="1" applyFont="1" applyBorder="1" applyAlignment="1">
      <alignment/>
    </xf>
    <xf numFmtId="174" fontId="17" fillId="0" borderId="0" xfId="46" applyNumberFormat="1" applyFont="1" applyBorder="1" applyAlignment="1">
      <alignment/>
    </xf>
    <xf numFmtId="0" fontId="1" fillId="0" borderId="0" xfId="0" applyFont="1" applyAlignment="1">
      <alignment/>
    </xf>
    <xf numFmtId="0" fontId="1" fillId="33" borderId="0" xfId="0" applyFont="1" applyFill="1" applyAlignment="1">
      <alignment/>
    </xf>
    <xf numFmtId="0" fontId="0" fillId="0" borderId="0" xfId="0" applyFont="1" applyAlignment="1">
      <alignment/>
    </xf>
    <xf numFmtId="0" fontId="0" fillId="0" borderId="0" xfId="0" applyFont="1" applyAlignment="1">
      <alignment/>
    </xf>
    <xf numFmtId="0" fontId="32"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33" fillId="0" borderId="0" xfId="0" applyFont="1" applyAlignment="1">
      <alignment/>
    </xf>
    <xf numFmtId="0" fontId="33" fillId="0" borderId="0" xfId="0" applyFont="1" applyAlignment="1">
      <alignment horizontal="center"/>
    </xf>
    <xf numFmtId="172" fontId="33" fillId="0" borderId="0" xfId="46" applyFont="1" applyAlignment="1">
      <alignment horizontal="center"/>
    </xf>
    <xf numFmtId="174" fontId="33" fillId="0" borderId="0" xfId="46" applyNumberFormat="1" applyFont="1" applyAlignment="1">
      <alignment horizontal="right"/>
    </xf>
    <xf numFmtId="172" fontId="33" fillId="0" borderId="0" xfId="46" applyFont="1" applyAlignment="1">
      <alignment/>
    </xf>
    <xf numFmtId="172" fontId="34" fillId="0" borderId="0" xfId="46" applyFont="1" applyAlignment="1">
      <alignment horizontal="center"/>
    </xf>
    <xf numFmtId="174" fontId="34" fillId="0" borderId="0" xfId="46" applyNumberFormat="1" applyFont="1" applyAlignment="1">
      <alignment horizontal="right"/>
    </xf>
    <xf numFmtId="172" fontId="34" fillId="0" borderId="0" xfId="46" applyFont="1" applyAlignment="1">
      <alignment/>
    </xf>
    <xf numFmtId="172" fontId="35" fillId="0" borderId="0" xfId="46" applyFont="1" applyAlignment="1">
      <alignment horizontal="center"/>
    </xf>
    <xf numFmtId="174" fontId="35" fillId="0" borderId="0" xfId="46" applyNumberFormat="1" applyFont="1" applyAlignment="1">
      <alignment horizontal="right"/>
    </xf>
    <xf numFmtId="172" fontId="36" fillId="0" borderId="0" xfId="46" applyFont="1" applyAlignment="1">
      <alignment/>
    </xf>
    <xf numFmtId="172" fontId="36" fillId="0" borderId="0" xfId="46" applyFont="1" applyAlignment="1">
      <alignment horizontal="center"/>
    </xf>
    <xf numFmtId="174" fontId="36" fillId="0" borderId="0" xfId="46" applyNumberFormat="1" applyFont="1" applyAlignment="1">
      <alignment horizontal="right"/>
    </xf>
    <xf numFmtId="172" fontId="33" fillId="0" borderId="0" xfId="46" applyFont="1" applyAlignment="1">
      <alignment horizontal="center"/>
    </xf>
    <xf numFmtId="0" fontId="13" fillId="0" borderId="0" xfId="0" applyFont="1" applyAlignment="1">
      <alignment/>
    </xf>
    <xf numFmtId="0" fontId="13" fillId="0" borderId="0" xfId="0" applyFont="1" applyAlignment="1">
      <alignment horizontal="center"/>
    </xf>
    <xf numFmtId="174" fontId="13" fillId="0" borderId="0" xfId="46" applyNumberFormat="1" applyFont="1" applyAlignment="1">
      <alignment horizontal="right"/>
    </xf>
    <xf numFmtId="0" fontId="35" fillId="0" borderId="0" xfId="0" applyFont="1" applyAlignment="1">
      <alignment horizontal="center"/>
    </xf>
    <xf numFmtId="0" fontId="35" fillId="0" borderId="0" xfId="0" applyFont="1" applyAlignment="1">
      <alignment/>
    </xf>
    <xf numFmtId="174" fontId="13" fillId="0" borderId="0" xfId="0" applyNumberFormat="1" applyFont="1" applyAlignment="1">
      <alignment/>
    </xf>
    <xf numFmtId="0" fontId="7" fillId="0" borderId="0" xfId="0" applyFont="1" applyAlignment="1">
      <alignment horizontal="right"/>
    </xf>
    <xf numFmtId="174" fontId="34" fillId="0" borderId="0" xfId="0" applyNumberFormat="1" applyFont="1" applyAlignment="1">
      <alignment/>
    </xf>
    <xf numFmtId="174" fontId="16" fillId="0" borderId="11" xfId="46" applyNumberFormat="1" applyFont="1" applyBorder="1" applyAlignment="1">
      <alignment/>
    </xf>
    <xf numFmtId="177" fontId="0" fillId="34" borderId="0" xfId="0" applyNumberFormat="1" applyFont="1" applyFill="1" applyBorder="1" applyAlignment="1">
      <alignment/>
    </xf>
    <xf numFmtId="9" fontId="0" fillId="34" borderId="0" xfId="53" applyFont="1" applyFill="1" applyBorder="1" applyAlignment="1">
      <alignment/>
    </xf>
    <xf numFmtId="178" fontId="0" fillId="34" borderId="11" xfId="0" applyNumberFormat="1" applyFont="1" applyFill="1" applyBorder="1" applyAlignment="1">
      <alignment/>
    </xf>
    <xf numFmtId="177" fontId="0" fillId="34" borderId="10" xfId="0" applyNumberFormat="1" applyFont="1" applyFill="1" applyBorder="1" applyAlignment="1">
      <alignment/>
    </xf>
    <xf numFmtId="177" fontId="20" fillId="33" borderId="0" xfId="0" applyNumberFormat="1" applyFont="1" applyFill="1" applyBorder="1" applyAlignment="1">
      <alignment/>
    </xf>
    <xf numFmtId="9" fontId="20" fillId="33" borderId="0" xfId="53" applyFont="1" applyFill="1" applyBorder="1" applyAlignment="1">
      <alignment/>
    </xf>
    <xf numFmtId="178" fontId="20" fillId="33" borderId="11" xfId="0" applyNumberFormat="1" applyFont="1" applyFill="1" applyBorder="1" applyAlignment="1">
      <alignment/>
    </xf>
    <xf numFmtId="177" fontId="20" fillId="33" borderId="10" xfId="0" applyNumberFormat="1" applyFont="1" applyFill="1" applyBorder="1" applyAlignment="1">
      <alignment/>
    </xf>
    <xf numFmtId="0" fontId="14" fillId="0" borderId="0" xfId="0" applyFont="1" applyAlignment="1">
      <alignment/>
    </xf>
    <xf numFmtId="0" fontId="40" fillId="0" borderId="0" xfId="0" applyFont="1" applyAlignment="1">
      <alignment horizontal="right"/>
    </xf>
    <xf numFmtId="177" fontId="14" fillId="0" borderId="0" xfId="46" applyNumberFormat="1" applyFont="1" applyAlignment="1">
      <alignment/>
    </xf>
    <xf numFmtId="177" fontId="14" fillId="0" borderId="0" xfId="0" applyNumberFormat="1" applyFont="1" applyAlignment="1">
      <alignment horizontal="right"/>
    </xf>
    <xf numFmtId="0" fontId="14" fillId="0" borderId="0" xfId="0" applyFont="1" applyAlignment="1">
      <alignment/>
    </xf>
    <xf numFmtId="172" fontId="14" fillId="0" borderId="0" xfId="46" applyFont="1" applyBorder="1" applyAlignment="1">
      <alignment/>
    </xf>
    <xf numFmtId="0" fontId="0" fillId="33" borderId="0" xfId="0" applyFont="1" applyFill="1" applyAlignment="1">
      <alignment horizontal="center"/>
    </xf>
    <xf numFmtId="0" fontId="35" fillId="33" borderId="0" xfId="0" applyFont="1" applyFill="1" applyAlignment="1">
      <alignment/>
    </xf>
    <xf numFmtId="0" fontId="13" fillId="33" borderId="0" xfId="0" applyFont="1" applyFill="1" applyAlignment="1">
      <alignment/>
    </xf>
    <xf numFmtId="0" fontId="33" fillId="33" borderId="0" xfId="0" applyFont="1" applyFill="1" applyAlignment="1">
      <alignment/>
    </xf>
    <xf numFmtId="172" fontId="33" fillId="33" borderId="0" xfId="46" applyFont="1" applyFill="1" applyAlignment="1">
      <alignment/>
    </xf>
    <xf numFmtId="172" fontId="36" fillId="33" borderId="0" xfId="46" applyFont="1" applyFill="1" applyAlignment="1">
      <alignment/>
    </xf>
    <xf numFmtId="172" fontId="34" fillId="33" borderId="0" xfId="46" applyFont="1" applyFill="1" applyAlignment="1">
      <alignment/>
    </xf>
    <xf numFmtId="0" fontId="33" fillId="33" borderId="0" xfId="0" applyFont="1" applyFill="1" applyAlignment="1">
      <alignment horizontal="center"/>
    </xf>
    <xf numFmtId="0" fontId="0" fillId="33" borderId="0" xfId="0" applyFill="1" applyAlignment="1">
      <alignment horizontal="right"/>
    </xf>
    <xf numFmtId="0" fontId="4" fillId="33" borderId="0" xfId="0" applyFont="1" applyFill="1" applyAlignment="1">
      <alignment horizontal="right"/>
    </xf>
    <xf numFmtId="0" fontId="32" fillId="33" borderId="0" xfId="0" applyFont="1" applyFill="1" applyAlignment="1">
      <alignment horizontal="right"/>
    </xf>
    <xf numFmtId="174" fontId="4" fillId="33" borderId="0" xfId="0" applyNumberFormat="1" applyFont="1" applyFill="1" applyAlignment="1">
      <alignment horizontal="right"/>
    </xf>
    <xf numFmtId="0" fontId="4" fillId="0" borderId="0" xfId="0" applyFont="1" applyBorder="1" applyAlignment="1">
      <alignment/>
    </xf>
    <xf numFmtId="178" fontId="4" fillId="0" borderId="0" xfId="0" applyNumberFormat="1" applyFont="1" applyBorder="1" applyAlignment="1">
      <alignment/>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178" fontId="24" fillId="0" borderId="0" xfId="0" applyNumberFormat="1" applyFont="1" applyFill="1" applyBorder="1" applyAlignment="1">
      <alignment horizontal="center" vertical="center" wrapText="1"/>
    </xf>
    <xf numFmtId="0" fontId="27" fillId="0" borderId="0" xfId="0" applyFont="1" applyFill="1" applyBorder="1" applyAlignment="1">
      <alignment/>
    </xf>
    <xf numFmtId="0" fontId="29" fillId="0" borderId="0" xfId="0" applyFont="1" applyFill="1" applyBorder="1" applyAlignment="1">
      <alignment/>
    </xf>
    <xf numFmtId="0" fontId="1" fillId="0" borderId="0" xfId="0" applyFont="1" applyBorder="1" applyAlignment="1">
      <alignment/>
    </xf>
    <xf numFmtId="0" fontId="29" fillId="0" borderId="0" xfId="0" applyFont="1" applyFill="1" applyBorder="1" applyAlignment="1">
      <alignment wrapText="1"/>
    </xf>
    <xf numFmtId="0" fontId="31" fillId="0" borderId="0" xfId="0" applyFont="1" applyFill="1" applyBorder="1" applyAlignment="1">
      <alignment/>
    </xf>
    <xf numFmtId="178" fontId="22" fillId="0" borderId="0" xfId="0" applyNumberFormat="1" applyFont="1" applyBorder="1" applyAlignment="1">
      <alignment horizontal="left"/>
    </xf>
    <xf numFmtId="178" fontId="16" fillId="0" borderId="0" xfId="0" applyNumberFormat="1" applyFont="1" applyBorder="1" applyAlignment="1">
      <alignment horizontal="left"/>
    </xf>
    <xf numFmtId="0" fontId="4" fillId="0" borderId="0" xfId="0" applyFont="1" applyBorder="1" applyAlignment="1">
      <alignment/>
    </xf>
    <xf numFmtId="0" fontId="3" fillId="0" borderId="0" xfId="50" applyAlignment="1" applyProtection="1">
      <alignment/>
      <protection/>
    </xf>
    <xf numFmtId="0" fontId="0" fillId="0" borderId="0" xfId="0" applyFont="1" applyFill="1" applyBorder="1" applyAlignment="1">
      <alignment/>
    </xf>
    <xf numFmtId="0" fontId="27" fillId="0" borderId="12" xfId="0" applyFont="1" applyFill="1" applyBorder="1" applyAlignment="1">
      <alignment/>
    </xf>
    <xf numFmtId="177" fontId="27" fillId="0" borderId="16" xfId="0" applyNumberFormat="1" applyFont="1" applyFill="1" applyBorder="1" applyAlignment="1">
      <alignment/>
    </xf>
    <xf numFmtId="177" fontId="27" fillId="0" borderId="12" xfId="0" applyNumberFormat="1" applyFont="1" applyFill="1" applyBorder="1" applyAlignment="1">
      <alignment/>
    </xf>
    <xf numFmtId="177" fontId="28" fillId="0" borderId="16" xfId="0" applyNumberFormat="1" applyFont="1" applyFill="1" applyBorder="1" applyAlignment="1">
      <alignment/>
    </xf>
    <xf numFmtId="9" fontId="27" fillId="0" borderId="16" xfId="53" applyFont="1" applyFill="1" applyBorder="1" applyAlignment="1">
      <alignment/>
    </xf>
    <xf numFmtId="178" fontId="27" fillId="0" borderId="17" xfId="0" applyNumberFormat="1" applyFont="1" applyFill="1" applyBorder="1" applyAlignment="1">
      <alignment/>
    </xf>
    <xf numFmtId="0" fontId="27" fillId="0" borderId="21" xfId="0" applyFont="1" applyFill="1" applyBorder="1" applyAlignment="1">
      <alignment/>
    </xf>
    <xf numFmtId="177" fontId="27" fillId="0" borderId="22" xfId="0" applyNumberFormat="1" applyFont="1" applyFill="1" applyBorder="1" applyAlignment="1">
      <alignment/>
    </xf>
    <xf numFmtId="177" fontId="27" fillId="0" borderId="21" xfId="0" applyNumberFormat="1" applyFont="1" applyFill="1" applyBorder="1" applyAlignment="1">
      <alignment/>
    </xf>
    <xf numFmtId="177" fontId="28" fillId="0" borderId="22" xfId="0" applyNumberFormat="1" applyFont="1" applyFill="1" applyBorder="1" applyAlignment="1">
      <alignment/>
    </xf>
    <xf numFmtId="9" fontId="27" fillId="0" borderId="22" xfId="53" applyFont="1" applyFill="1" applyBorder="1" applyAlignment="1">
      <alignment/>
    </xf>
    <xf numFmtId="178" fontId="27" fillId="0" borderId="23" xfId="0" applyNumberFormat="1" applyFont="1" applyFill="1" applyBorder="1" applyAlignment="1">
      <alignment/>
    </xf>
    <xf numFmtId="0" fontId="27" fillId="0" borderId="21" xfId="0" applyFont="1" applyFill="1" applyBorder="1" applyAlignment="1">
      <alignment wrapText="1"/>
    </xf>
    <xf numFmtId="0" fontId="31" fillId="0" borderId="0" xfId="0" applyFont="1" applyFill="1" applyBorder="1" applyAlignment="1">
      <alignment horizontal="right"/>
    </xf>
    <xf numFmtId="0" fontId="0" fillId="0" borderId="0" xfId="0" applyFill="1" applyAlignment="1">
      <alignment/>
    </xf>
    <xf numFmtId="0" fontId="32" fillId="0" borderId="0" xfId="0" applyFont="1" applyAlignment="1">
      <alignment/>
    </xf>
    <xf numFmtId="49" fontId="7" fillId="0" borderId="21" xfId="46" applyNumberFormat="1" applyFont="1" applyBorder="1" applyAlignment="1">
      <alignment horizontal="right" vertical="center" wrapText="1"/>
    </xf>
    <xf numFmtId="49" fontId="2" fillId="0" borderId="22" xfId="46" applyNumberFormat="1" applyFont="1" applyBorder="1" applyAlignment="1">
      <alignment horizontal="center" vertical="center" wrapText="1"/>
    </xf>
    <xf numFmtId="49" fontId="41" fillId="0" borderId="22" xfId="46" applyNumberFormat="1" applyFont="1" applyBorder="1" applyAlignment="1">
      <alignment horizontal="center" vertical="center" wrapText="1"/>
    </xf>
    <xf numFmtId="49" fontId="7" fillId="0" borderId="23" xfId="46" applyNumberFormat="1" applyFont="1" applyBorder="1" applyAlignment="1">
      <alignment horizontal="center" vertical="center" wrapText="1"/>
    </xf>
    <xf numFmtId="49" fontId="7" fillId="0" borderId="0" xfId="46" applyNumberFormat="1" applyFont="1" applyBorder="1" applyAlignment="1">
      <alignment horizontal="center" vertical="center" wrapText="1"/>
    </xf>
    <xf numFmtId="0" fontId="0" fillId="0" borderId="10" xfId="0" applyFill="1" applyBorder="1" applyAlignment="1">
      <alignment/>
    </xf>
    <xf numFmtId="174" fontId="0" fillId="0" borderId="0" xfId="0" applyNumberFormat="1" applyBorder="1" applyAlignment="1">
      <alignment/>
    </xf>
    <xf numFmtId="174" fontId="32" fillId="0" borderId="0" xfId="0" applyNumberFormat="1" applyFont="1" applyBorder="1" applyAlignment="1">
      <alignment/>
    </xf>
    <xf numFmtId="174" fontId="1" fillId="0" borderId="11" xfId="0" applyNumberFormat="1" applyFont="1" applyBorder="1" applyAlignment="1">
      <alignment/>
    </xf>
    <xf numFmtId="174" fontId="1" fillId="0" borderId="0" xfId="0" applyNumberFormat="1" applyFont="1" applyBorder="1" applyAlignment="1">
      <alignment/>
    </xf>
    <xf numFmtId="0" fontId="7" fillId="0" borderId="10" xfId="0" applyFont="1" applyFill="1" applyBorder="1" applyAlignment="1">
      <alignment/>
    </xf>
    <xf numFmtId="0" fontId="38" fillId="0" borderId="21" xfId="0" applyFont="1" applyFill="1" applyBorder="1" applyAlignment="1">
      <alignment horizontal="right"/>
    </xf>
    <xf numFmtId="174" fontId="1" fillId="0" borderId="22" xfId="0" applyNumberFormat="1" applyFont="1" applyBorder="1" applyAlignment="1">
      <alignment/>
    </xf>
    <xf numFmtId="174" fontId="32" fillId="0" borderId="22" xfId="0" applyNumberFormat="1" applyFont="1" applyBorder="1" applyAlignment="1">
      <alignment/>
    </xf>
    <xf numFmtId="174" fontId="32" fillId="0" borderId="23" xfId="0" applyNumberFormat="1" applyFont="1" applyBorder="1" applyAlignment="1">
      <alignment/>
    </xf>
    <xf numFmtId="174" fontId="1" fillId="0" borderId="23" xfId="0" applyNumberFormat="1" applyFont="1" applyBorder="1" applyAlignment="1">
      <alignment/>
    </xf>
    <xf numFmtId="0" fontId="7" fillId="0" borderId="0" xfId="0" applyFont="1" applyAlignment="1">
      <alignment/>
    </xf>
    <xf numFmtId="0" fontId="41" fillId="0" borderId="0" xfId="0" applyFont="1" applyAlignment="1">
      <alignment/>
    </xf>
    <xf numFmtId="0" fontId="2" fillId="0" borderId="0" xfId="0" applyFont="1" applyFill="1" applyAlignment="1">
      <alignment horizontal="left"/>
    </xf>
    <xf numFmtId="174" fontId="14" fillId="0" borderId="0" xfId="0" applyNumberFormat="1" applyFont="1" applyAlignment="1">
      <alignment/>
    </xf>
    <xf numFmtId="10" fontId="0" fillId="0" borderId="0" xfId="53" applyNumberFormat="1" applyFont="1" applyAlignment="1">
      <alignment vertical="top"/>
    </xf>
    <xf numFmtId="185" fontId="0" fillId="0" borderId="0" xfId="53" applyNumberFormat="1" applyFont="1" applyAlignment="1">
      <alignment vertical="top"/>
    </xf>
    <xf numFmtId="174" fontId="0" fillId="0" borderId="10" xfId="0" applyNumberFormat="1" applyFont="1" applyBorder="1" applyAlignment="1">
      <alignment/>
    </xf>
    <xf numFmtId="174" fontId="13" fillId="0" borderId="11" xfId="0" applyNumberFormat="1" applyFont="1" applyBorder="1" applyAlignment="1">
      <alignment/>
    </xf>
    <xf numFmtId="174" fontId="1" fillId="0" borderId="24" xfId="0" applyNumberFormat="1" applyFont="1" applyBorder="1" applyAlignment="1">
      <alignment/>
    </xf>
    <xf numFmtId="49" fontId="2" fillId="0" borderId="21" xfId="46" applyNumberFormat="1" applyFont="1" applyBorder="1" applyAlignment="1">
      <alignment horizontal="center" vertical="center" wrapText="1"/>
    </xf>
    <xf numFmtId="49" fontId="14" fillId="0" borderId="23" xfId="46" applyNumberFormat="1" applyFont="1" applyBorder="1" applyAlignment="1">
      <alignment horizontal="center" vertical="center" wrapText="1"/>
    </xf>
    <xf numFmtId="49" fontId="2" fillId="0" borderId="21" xfId="46" applyNumberFormat="1" applyFont="1" applyBorder="1" applyAlignment="1">
      <alignment horizontal="center" vertical="center" wrapText="1"/>
    </xf>
    <xf numFmtId="174" fontId="0" fillId="0" borderId="10" xfId="0" applyNumberFormat="1" applyBorder="1" applyAlignment="1">
      <alignment/>
    </xf>
    <xf numFmtId="174" fontId="1" fillId="0" borderId="21" xfId="0" applyNumberFormat="1" applyFont="1" applyBorder="1" applyAlignment="1">
      <alignment/>
    </xf>
    <xf numFmtId="0" fontId="0" fillId="0" borderId="0" xfId="0" applyFont="1" applyFill="1" applyAlignment="1">
      <alignment/>
    </xf>
    <xf numFmtId="0" fontId="31" fillId="0" borderId="0" xfId="0" applyFont="1" applyFill="1" applyAlignment="1">
      <alignment/>
    </xf>
    <xf numFmtId="174" fontId="32" fillId="0" borderId="11" xfId="0" applyNumberFormat="1" applyFont="1" applyBorder="1" applyAlignment="1">
      <alignment/>
    </xf>
    <xf numFmtId="49" fontId="41" fillId="0" borderId="23" xfId="46" applyNumberFormat="1" applyFont="1" applyBorder="1" applyAlignment="1">
      <alignment horizontal="center" vertical="center" wrapText="1"/>
    </xf>
    <xf numFmtId="10" fontId="4" fillId="0" borderId="0" xfId="53" applyNumberFormat="1" applyFont="1" applyAlignment="1">
      <alignment vertical="top"/>
    </xf>
    <xf numFmtId="174" fontId="32" fillId="0" borderId="22" xfId="0" applyNumberFormat="1" applyFont="1" applyBorder="1" applyAlignment="1">
      <alignment/>
    </xf>
    <xf numFmtId="49" fontId="42" fillId="0" borderId="22" xfId="46" applyNumberFormat="1" applyFont="1" applyBorder="1" applyAlignment="1">
      <alignment horizontal="center" vertical="center" wrapText="1"/>
    </xf>
    <xf numFmtId="49" fontId="43" fillId="0" borderId="22" xfId="46" applyNumberFormat="1" applyFont="1" applyBorder="1" applyAlignment="1">
      <alignment horizontal="center" vertical="center" wrapText="1"/>
    </xf>
    <xf numFmtId="49" fontId="42" fillId="0" borderId="0" xfId="46" applyNumberFormat="1" applyFont="1" applyBorder="1" applyAlignment="1">
      <alignment horizontal="right" vertical="center"/>
    </xf>
    <xf numFmtId="49" fontId="42" fillId="0" borderId="0" xfId="46" applyNumberFormat="1" applyFont="1" applyBorder="1" applyAlignment="1">
      <alignment horizontal="left" vertical="center"/>
    </xf>
    <xf numFmtId="0" fontId="0" fillId="0" borderId="0" xfId="0" applyAlignment="1">
      <alignment/>
    </xf>
    <xf numFmtId="0" fontId="44" fillId="0" borderId="0" xfId="50" applyFont="1" applyAlignment="1" applyProtection="1">
      <alignment/>
      <protection/>
    </xf>
    <xf numFmtId="174" fontId="0" fillId="0" borderId="0" xfId="0" applyNumberFormat="1" applyAlignment="1">
      <alignment/>
    </xf>
    <xf numFmtId="177" fontId="0" fillId="0" borderId="0" xfId="0" applyNumberFormat="1" applyFont="1" applyFill="1" applyBorder="1" applyAlignment="1">
      <alignment horizontal="right"/>
    </xf>
    <xf numFmtId="177" fontId="14" fillId="0" borderId="0" xfId="46" applyNumberFormat="1" applyFont="1" applyAlignment="1">
      <alignment horizontal="right"/>
    </xf>
    <xf numFmtId="0" fontId="0" fillId="35" borderId="0" xfId="0" applyFill="1" applyAlignment="1">
      <alignment/>
    </xf>
    <xf numFmtId="0" fontId="4" fillId="35" borderId="0" xfId="0" applyFont="1" applyFill="1" applyAlignment="1">
      <alignment/>
    </xf>
    <xf numFmtId="0" fontId="36" fillId="0" borderId="0" xfId="0" applyFont="1" applyAlignment="1">
      <alignment horizontal="center"/>
    </xf>
    <xf numFmtId="0" fontId="1" fillId="0" borderId="0" xfId="0" applyFont="1" applyAlignment="1">
      <alignment horizontal="right"/>
    </xf>
    <xf numFmtId="177" fontId="0" fillId="36" borderId="0" xfId="0" applyNumberFormat="1" applyFont="1" applyFill="1" applyBorder="1" applyAlignment="1">
      <alignment/>
    </xf>
    <xf numFmtId="9" fontId="0" fillId="36" borderId="0" xfId="53" applyFont="1" applyFill="1" applyBorder="1" applyAlignment="1">
      <alignment/>
    </xf>
    <xf numFmtId="178" fontId="0" fillId="36" borderId="11" xfId="0" applyNumberFormat="1" applyFont="1" applyFill="1" applyBorder="1" applyAlignment="1">
      <alignment/>
    </xf>
    <xf numFmtId="177" fontId="0" fillId="36" borderId="10" xfId="0" applyNumberFormat="1" applyFont="1" applyFill="1" applyBorder="1" applyAlignment="1">
      <alignment/>
    </xf>
    <xf numFmtId="0" fontId="0" fillId="0" borderId="0" xfId="0" applyFont="1" applyFill="1" applyAlignment="1">
      <alignment/>
    </xf>
    <xf numFmtId="0" fontId="0" fillId="36" borderId="0" xfId="0" applyFont="1" applyFill="1" applyAlignment="1">
      <alignment/>
    </xf>
    <xf numFmtId="0" fontId="0" fillId="36" borderId="0" xfId="0" applyFill="1" applyAlignment="1">
      <alignment/>
    </xf>
    <xf numFmtId="0" fontId="1" fillId="36" borderId="0" xfId="0" applyFont="1" applyFill="1" applyAlignment="1">
      <alignment/>
    </xf>
    <xf numFmtId="0" fontId="4" fillId="36" borderId="0" xfId="0" applyFont="1" applyFill="1" applyAlignment="1">
      <alignment/>
    </xf>
    <xf numFmtId="172" fontId="0" fillId="36" borderId="0" xfId="46" applyFill="1" applyAlignment="1">
      <alignment/>
    </xf>
    <xf numFmtId="172" fontId="0" fillId="36" borderId="0" xfId="46" applyFont="1" applyFill="1" applyAlignment="1">
      <alignment/>
    </xf>
    <xf numFmtId="172" fontId="1" fillId="36" borderId="0" xfId="46" applyFont="1" applyFill="1" applyAlignment="1">
      <alignment/>
    </xf>
    <xf numFmtId="172" fontId="5" fillId="36" borderId="0" xfId="46" applyFont="1" applyFill="1" applyAlignment="1">
      <alignment/>
    </xf>
    <xf numFmtId="172" fontId="9" fillId="36" borderId="0" xfId="46" applyFont="1" applyFill="1" applyAlignment="1">
      <alignment/>
    </xf>
    <xf numFmtId="172" fontId="0" fillId="36" borderId="0" xfId="46" applyFont="1" applyFill="1" applyBorder="1" applyAlignment="1">
      <alignment/>
    </xf>
    <xf numFmtId="172" fontId="9" fillId="36" borderId="0" xfId="46" applyFont="1" applyFill="1" applyBorder="1" applyAlignment="1">
      <alignment/>
    </xf>
    <xf numFmtId="172" fontId="13" fillId="36" borderId="0" xfId="46" applyFont="1" applyFill="1" applyBorder="1" applyAlignment="1">
      <alignment/>
    </xf>
    <xf numFmtId="172" fontId="0" fillId="33" borderId="0" xfId="46" applyFont="1" applyFill="1" applyAlignment="1">
      <alignment/>
    </xf>
    <xf numFmtId="0" fontId="0" fillId="35" borderId="0" xfId="0" applyFont="1" applyFill="1" applyAlignment="1">
      <alignment/>
    </xf>
    <xf numFmtId="172" fontId="0" fillId="35" borderId="0" xfId="46" applyFill="1" applyAlignment="1">
      <alignment/>
    </xf>
    <xf numFmtId="172" fontId="0" fillId="35" borderId="0" xfId="46" applyFont="1" applyFill="1" applyAlignment="1">
      <alignment/>
    </xf>
    <xf numFmtId="172" fontId="1" fillId="35" borderId="0" xfId="46" applyFont="1" applyFill="1" applyAlignment="1">
      <alignment/>
    </xf>
    <xf numFmtId="172" fontId="5" fillId="35" borderId="0" xfId="46" applyFont="1" applyFill="1" applyAlignment="1">
      <alignment/>
    </xf>
    <xf numFmtId="0" fontId="0" fillId="35" borderId="0" xfId="0" applyFill="1" applyBorder="1" applyAlignment="1">
      <alignment/>
    </xf>
    <xf numFmtId="172" fontId="0" fillId="35" borderId="0" xfId="46" applyFill="1" applyBorder="1" applyAlignment="1">
      <alignment/>
    </xf>
    <xf numFmtId="172" fontId="1" fillId="35" borderId="0" xfId="46" applyFont="1" applyFill="1" applyBorder="1" applyAlignment="1">
      <alignment/>
    </xf>
    <xf numFmtId="172" fontId="9" fillId="35" borderId="0" xfId="46" applyFont="1" applyFill="1" applyBorder="1" applyAlignment="1">
      <alignment/>
    </xf>
    <xf numFmtId="172" fontId="0" fillId="35" borderId="0" xfId="46" applyFont="1" applyFill="1" applyBorder="1" applyAlignment="1">
      <alignment/>
    </xf>
    <xf numFmtId="0" fontId="35" fillId="35" borderId="0" xfId="0" applyFont="1" applyFill="1" applyAlignment="1">
      <alignment/>
    </xf>
    <xf numFmtId="0" fontId="33" fillId="35" borderId="0" xfId="0" applyFont="1" applyFill="1" applyAlignment="1">
      <alignment/>
    </xf>
    <xf numFmtId="172" fontId="0" fillId="35" borderId="0" xfId="46" applyFont="1" applyFill="1" applyAlignment="1">
      <alignment/>
    </xf>
    <xf numFmtId="0" fontId="1" fillId="35" borderId="0" xfId="0" applyFont="1" applyFill="1" applyAlignment="1">
      <alignment/>
    </xf>
    <xf numFmtId="0" fontId="35" fillId="0" borderId="16" xfId="0" applyFont="1" applyBorder="1" applyAlignment="1">
      <alignment horizontal="center"/>
    </xf>
    <xf numFmtId="0" fontId="33" fillId="0" borderId="16" xfId="0" applyFont="1" applyBorder="1" applyAlignment="1">
      <alignment horizontal="center"/>
    </xf>
    <xf numFmtId="172" fontId="35" fillId="0" borderId="0" xfId="46" applyFont="1" applyBorder="1" applyAlignment="1">
      <alignment horizontal="center"/>
    </xf>
    <xf numFmtId="172" fontId="33" fillId="0" borderId="0" xfId="46" applyFont="1" applyBorder="1" applyAlignment="1">
      <alignment horizontal="center"/>
    </xf>
    <xf numFmtId="0" fontId="35" fillId="0" borderId="0" xfId="0" applyFont="1" applyBorder="1" applyAlignment="1">
      <alignment horizontal="center"/>
    </xf>
    <xf numFmtId="0" fontId="33" fillId="0" borderId="0" xfId="0" applyFont="1" applyBorder="1" applyAlignment="1">
      <alignment horizontal="center"/>
    </xf>
    <xf numFmtId="174" fontId="35" fillId="37" borderId="14" xfId="46" applyNumberFormat="1" applyFont="1" applyFill="1" applyBorder="1" applyAlignment="1">
      <alignment horizontal="right"/>
    </xf>
    <xf numFmtId="174" fontId="13" fillId="37" borderId="14" xfId="46" applyNumberFormat="1" applyFont="1" applyFill="1" applyBorder="1" applyAlignment="1">
      <alignment horizontal="right"/>
    </xf>
    <xf numFmtId="174" fontId="33" fillId="37" borderId="14" xfId="46" applyNumberFormat="1" applyFont="1" applyFill="1" applyBorder="1" applyAlignment="1">
      <alignment horizontal="right"/>
    </xf>
    <xf numFmtId="172" fontId="34" fillId="0" borderId="17" xfId="46" applyFont="1" applyBorder="1" applyAlignment="1">
      <alignment horizontal="center"/>
    </xf>
    <xf numFmtId="172" fontId="34" fillId="0" borderId="11" xfId="46" applyFont="1" applyBorder="1" applyAlignment="1">
      <alignment horizontal="center"/>
    </xf>
    <xf numFmtId="0" fontId="0" fillId="0" borderId="0" xfId="0" applyAlignment="1" quotePrefix="1">
      <alignment/>
    </xf>
    <xf numFmtId="0" fontId="44" fillId="0" borderId="0" xfId="50" applyFont="1" applyAlignment="1" applyProtection="1">
      <alignment horizontal="left"/>
      <protection/>
    </xf>
    <xf numFmtId="0" fontId="0" fillId="0" borderId="0" xfId="0" applyFont="1" applyAlignment="1">
      <alignment horizontal="left"/>
    </xf>
    <xf numFmtId="172" fontId="117" fillId="0" borderId="0" xfId="46" applyFont="1" applyAlignment="1">
      <alignment/>
    </xf>
    <xf numFmtId="172" fontId="117" fillId="0" borderId="0" xfId="46" applyFont="1" applyAlignment="1">
      <alignment horizontal="left"/>
    </xf>
    <xf numFmtId="14" fontId="0" fillId="0" borderId="0" xfId="0" applyNumberFormat="1" applyFont="1" applyFill="1" applyBorder="1" applyAlignment="1" quotePrefix="1">
      <alignment horizontal="left"/>
    </xf>
    <xf numFmtId="0" fontId="0" fillId="0" borderId="0" xfId="0" applyFont="1" applyAlignment="1">
      <alignment horizontal="right"/>
    </xf>
    <xf numFmtId="14" fontId="0" fillId="0" borderId="0" xfId="0" applyNumberFormat="1" applyFont="1" applyFill="1" applyBorder="1" applyAlignment="1">
      <alignment horizontal="right"/>
    </xf>
    <xf numFmtId="0" fontId="35" fillId="0" borderId="0" xfId="0" applyFont="1" applyAlignment="1">
      <alignment/>
    </xf>
    <xf numFmtId="174" fontId="33" fillId="38" borderId="0" xfId="46" applyNumberFormat="1" applyFont="1" applyFill="1" applyAlignment="1">
      <alignment/>
    </xf>
    <xf numFmtId="174" fontId="34" fillId="38" borderId="11" xfId="46" applyNumberFormat="1" applyFont="1" applyFill="1" applyBorder="1" applyAlignment="1">
      <alignment horizontal="right"/>
    </xf>
    <xf numFmtId="174" fontId="35" fillId="0" borderId="0" xfId="46" applyNumberFormat="1" applyFont="1" applyFill="1" applyBorder="1" applyAlignment="1">
      <alignment horizontal="right"/>
    </xf>
    <xf numFmtId="174" fontId="33" fillId="0" borderId="0" xfId="46" applyNumberFormat="1" applyFont="1" applyFill="1" applyBorder="1" applyAlignment="1">
      <alignment horizontal="right"/>
    </xf>
    <xf numFmtId="0" fontId="118" fillId="0" borderId="16" xfId="0" applyFont="1" applyBorder="1" applyAlignment="1">
      <alignment horizontal="center"/>
    </xf>
    <xf numFmtId="0" fontId="118" fillId="0" borderId="0" xfId="0" applyFont="1" applyBorder="1" applyAlignment="1">
      <alignment horizontal="center"/>
    </xf>
    <xf numFmtId="174" fontId="118" fillId="0" borderId="0" xfId="46" applyNumberFormat="1" applyFont="1" applyFill="1" applyBorder="1" applyAlignment="1">
      <alignment horizontal="right"/>
    </xf>
    <xf numFmtId="0" fontId="1" fillId="0" borderId="25" xfId="0" applyFont="1" applyBorder="1" applyAlignment="1">
      <alignment horizontal="center"/>
    </xf>
    <xf numFmtId="0" fontId="1" fillId="0" borderId="26" xfId="0" applyFont="1" applyBorder="1" applyAlignment="1">
      <alignment horizontal="center"/>
    </xf>
    <xf numFmtId="174" fontId="119" fillId="37" borderId="0" xfId="46" applyNumberFormat="1" applyFont="1" applyFill="1" applyBorder="1" applyAlignment="1">
      <alignment horizontal="right"/>
    </xf>
    <xf numFmtId="0" fontId="120" fillId="37" borderId="27" xfId="0" applyFont="1" applyFill="1" applyBorder="1" applyAlignment="1">
      <alignment horizontal="center"/>
    </xf>
    <xf numFmtId="0" fontId="35" fillId="0" borderId="0"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20" fillId="37" borderId="14" xfId="0" applyFont="1" applyFill="1" applyBorder="1" applyAlignment="1">
      <alignment horizontal="center"/>
    </xf>
    <xf numFmtId="0" fontId="2" fillId="0" borderId="10" xfId="0" applyFont="1" applyBorder="1" applyAlignment="1">
      <alignment/>
    </xf>
    <xf numFmtId="174" fontId="121" fillId="37" borderId="0" xfId="46" applyNumberFormat="1" applyFont="1" applyFill="1" applyBorder="1" applyAlignment="1">
      <alignment horizontal="center"/>
    </xf>
    <xf numFmtId="174" fontId="122" fillId="37" borderId="0" xfId="46" applyNumberFormat="1" applyFont="1" applyFill="1" applyBorder="1" applyAlignment="1">
      <alignment horizontal="left"/>
    </xf>
    <xf numFmtId="174" fontId="122" fillId="37" borderId="0" xfId="46" applyNumberFormat="1" applyFont="1" applyFill="1" applyBorder="1" applyAlignment="1">
      <alignment horizontal="center"/>
    </xf>
    <xf numFmtId="14" fontId="0" fillId="0" borderId="0" xfId="0" applyNumberFormat="1" applyAlignment="1">
      <alignment/>
    </xf>
    <xf numFmtId="14" fontId="1" fillId="0" borderId="0" xfId="0" applyNumberFormat="1" applyFont="1" applyAlignment="1">
      <alignment horizontal="left"/>
    </xf>
    <xf numFmtId="14" fontId="0" fillId="0" borderId="0" xfId="0" applyNumberFormat="1" applyFont="1" applyAlignment="1">
      <alignment horizontal="left"/>
    </xf>
    <xf numFmtId="172" fontId="35" fillId="0" borderId="0" xfId="46" applyFont="1" applyFill="1" applyBorder="1" applyAlignment="1">
      <alignment horizontal="center"/>
    </xf>
    <xf numFmtId="172" fontId="33" fillId="0" borderId="0" xfId="46" applyFont="1" applyFill="1" applyBorder="1" applyAlignment="1">
      <alignment horizontal="center"/>
    </xf>
    <xf numFmtId="0" fontId="35" fillId="0" borderId="0" xfId="0" applyFont="1" applyFill="1" applyBorder="1" applyAlignment="1">
      <alignment horizontal="center"/>
    </xf>
    <xf numFmtId="172" fontId="33" fillId="0" borderId="0" xfId="46" applyFont="1" applyFill="1" applyBorder="1" applyAlignment="1">
      <alignment horizontal="center"/>
    </xf>
    <xf numFmtId="172" fontId="35" fillId="0" borderId="0" xfId="46" applyFont="1" applyFill="1" applyBorder="1" applyAlignment="1">
      <alignment horizontal="center"/>
    </xf>
    <xf numFmtId="174" fontId="35" fillId="0" borderId="0" xfId="46" applyNumberFormat="1" applyFont="1" applyFill="1" applyBorder="1" applyAlignment="1">
      <alignment/>
    </xf>
    <xf numFmtId="174" fontId="33" fillId="0" borderId="0" xfId="46" applyNumberFormat="1" applyFont="1" applyFill="1" applyBorder="1" applyAlignment="1">
      <alignment/>
    </xf>
    <xf numFmtId="174" fontId="36" fillId="38" borderId="0" xfId="46" applyNumberFormat="1" applyFont="1" applyFill="1" applyAlignment="1">
      <alignment/>
    </xf>
    <xf numFmtId="0" fontId="123" fillId="0" borderId="0" xfId="0" applyFont="1" applyFill="1" applyAlignment="1">
      <alignment/>
    </xf>
    <xf numFmtId="0" fontId="124" fillId="0" borderId="0" xfId="0" applyFont="1" applyFill="1" applyAlignment="1">
      <alignment horizontal="right"/>
    </xf>
    <xf numFmtId="0" fontId="124" fillId="0" borderId="0" xfId="0" applyFont="1" applyFill="1" applyAlignment="1">
      <alignment/>
    </xf>
    <xf numFmtId="172" fontId="33" fillId="0" borderId="0" xfId="46" applyFont="1" applyFill="1" applyAlignment="1">
      <alignment/>
    </xf>
    <xf numFmtId="172" fontId="36" fillId="0" borderId="0" xfId="46" applyFont="1" applyFill="1" applyAlignment="1">
      <alignment/>
    </xf>
    <xf numFmtId="172" fontId="34" fillId="0" borderId="0" xfId="46" applyFont="1" applyFill="1" applyAlignment="1">
      <alignment/>
    </xf>
    <xf numFmtId="0" fontId="33" fillId="0" borderId="0" xfId="0" applyFont="1" applyFill="1" applyAlignment="1">
      <alignment horizontal="center"/>
    </xf>
    <xf numFmtId="0" fontId="0" fillId="0" borderId="0" xfId="0" applyFill="1" applyAlignment="1">
      <alignment horizontal="right"/>
    </xf>
    <xf numFmtId="8" fontId="124" fillId="0" borderId="0" xfId="0" applyNumberFormat="1" applyFont="1" applyFill="1" applyAlignment="1">
      <alignment/>
    </xf>
    <xf numFmtId="8" fontId="125" fillId="38" borderId="0" xfId="0" applyNumberFormat="1" applyFont="1" applyFill="1" applyAlignment="1">
      <alignment/>
    </xf>
    <xf numFmtId="174" fontId="125" fillId="0" borderId="0" xfId="46" applyNumberFormat="1" applyFont="1" applyFill="1" applyBorder="1" applyAlignment="1">
      <alignment horizontal="right"/>
    </xf>
    <xf numFmtId="172" fontId="36" fillId="0" borderId="16" xfId="46" applyFont="1" applyBorder="1" applyAlignment="1">
      <alignment horizontal="center"/>
    </xf>
    <xf numFmtId="172" fontId="36" fillId="0" borderId="0" xfId="46" applyFont="1" applyBorder="1" applyAlignment="1">
      <alignment horizontal="center"/>
    </xf>
    <xf numFmtId="174" fontId="36" fillId="38" borderId="0" xfId="46" applyNumberFormat="1" applyFont="1" applyFill="1" applyBorder="1" applyAlignment="1">
      <alignment horizontal="right"/>
    </xf>
    <xf numFmtId="174" fontId="36" fillId="37" borderId="14" xfId="46" applyNumberFormat="1" applyFont="1" applyFill="1" applyBorder="1" applyAlignment="1">
      <alignment horizontal="right"/>
    </xf>
    <xf numFmtId="172" fontId="33" fillId="0" borderId="17" xfId="46" applyFont="1" applyBorder="1" applyAlignment="1">
      <alignment horizontal="center"/>
    </xf>
    <xf numFmtId="172" fontId="33" fillId="0" borderId="11" xfId="46" applyFont="1" applyBorder="1" applyAlignment="1">
      <alignment horizontal="center"/>
    </xf>
    <xf numFmtId="174" fontId="33" fillId="0" borderId="11" xfId="46" applyNumberFormat="1" applyFont="1" applyFill="1" applyBorder="1" applyAlignment="1">
      <alignment horizontal="right"/>
    </xf>
    <xf numFmtId="174" fontId="33" fillId="37" borderId="15" xfId="46" applyNumberFormat="1" applyFont="1" applyFill="1" applyBorder="1" applyAlignment="1">
      <alignment horizontal="right"/>
    </xf>
    <xf numFmtId="0" fontId="126" fillId="0" borderId="10" xfId="0" applyFont="1" applyBorder="1" applyAlignment="1">
      <alignment horizontal="center"/>
    </xf>
    <xf numFmtId="174" fontId="126" fillId="0" borderId="10" xfId="46" applyNumberFormat="1" applyFont="1" applyFill="1" applyBorder="1" applyAlignment="1">
      <alignment horizontal="right"/>
    </xf>
    <xf numFmtId="0" fontId="126" fillId="0" borderId="12" xfId="0" applyFont="1" applyBorder="1" applyAlignment="1">
      <alignment horizontal="center"/>
    </xf>
    <xf numFmtId="174" fontId="119" fillId="37" borderId="13" xfId="46" applyNumberFormat="1" applyFont="1" applyFill="1" applyBorder="1" applyAlignment="1">
      <alignment horizontal="right"/>
    </xf>
    <xf numFmtId="0" fontId="36" fillId="0" borderId="0" xfId="0" applyFont="1" applyAlignment="1">
      <alignment/>
    </xf>
    <xf numFmtId="0" fontId="34" fillId="0" borderId="0" xfId="0" applyFont="1" applyAlignment="1">
      <alignment/>
    </xf>
    <xf numFmtId="178" fontId="0" fillId="34" borderId="11" xfId="0" applyNumberFormat="1" applyFont="1" applyFill="1" applyBorder="1" applyAlignment="1">
      <alignment horizontal="center"/>
    </xf>
    <xf numFmtId="178" fontId="20" fillId="33" borderId="11" xfId="0" applyNumberFormat="1" applyFont="1" applyFill="1" applyBorder="1" applyAlignment="1">
      <alignment horizontal="center"/>
    </xf>
    <xf numFmtId="178" fontId="0" fillId="36" borderId="11" xfId="0" applyNumberFormat="1" applyFont="1" applyFill="1" applyBorder="1" applyAlignment="1">
      <alignment horizontal="center"/>
    </xf>
    <xf numFmtId="178" fontId="4" fillId="0" borderId="0" xfId="0" applyNumberFormat="1" applyFont="1" applyBorder="1" applyAlignment="1">
      <alignment/>
    </xf>
    <xf numFmtId="0" fontId="0" fillId="34" borderId="0" xfId="0" applyFont="1" applyFill="1" applyBorder="1" applyAlignment="1">
      <alignment/>
    </xf>
    <xf numFmtId="178" fontId="0" fillId="34" borderId="0" xfId="0" applyNumberFormat="1" applyFont="1" applyFill="1" applyBorder="1" applyAlignment="1">
      <alignment/>
    </xf>
    <xf numFmtId="0" fontId="20" fillId="33" borderId="0" xfId="0" applyFont="1" applyFill="1" applyBorder="1" applyAlignment="1">
      <alignment/>
    </xf>
    <xf numFmtId="178" fontId="20" fillId="33" borderId="0" xfId="0" applyNumberFormat="1" applyFont="1" applyFill="1" applyBorder="1" applyAlignment="1">
      <alignment/>
    </xf>
    <xf numFmtId="0" fontId="20" fillId="0" borderId="0" xfId="0" applyFont="1" applyFill="1" applyBorder="1" applyAlignment="1">
      <alignment/>
    </xf>
    <xf numFmtId="0" fontId="0" fillId="36" borderId="0" xfId="0" applyFont="1" applyFill="1" applyBorder="1" applyAlignment="1">
      <alignment/>
    </xf>
    <xf numFmtId="178" fontId="0" fillId="36" borderId="0" xfId="0" applyNumberFormat="1" applyFont="1" applyFill="1" applyBorder="1" applyAlignment="1">
      <alignment/>
    </xf>
    <xf numFmtId="0" fontId="4" fillId="0" borderId="0" xfId="0" applyFont="1" applyFill="1" applyBorder="1" applyAlignment="1">
      <alignment/>
    </xf>
    <xf numFmtId="0" fontId="47" fillId="0" borderId="0" xfId="0" applyFont="1" applyBorder="1" applyAlignment="1">
      <alignment/>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18" fillId="0" borderId="12" xfId="0" applyFont="1" applyBorder="1" applyAlignment="1">
      <alignment/>
    </xf>
    <xf numFmtId="0" fontId="21" fillId="0" borderId="17" xfId="0" applyFont="1" applyBorder="1" applyAlignment="1">
      <alignment horizont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1" xfId="0" applyFont="1" applyBorder="1" applyAlignment="1">
      <alignment horizontal="center" vertical="center" wrapText="1"/>
    </xf>
    <xf numFmtId="0" fontId="2" fillId="38" borderId="10" xfId="0" applyFont="1" applyFill="1" applyBorder="1" applyAlignment="1">
      <alignment/>
    </xf>
    <xf numFmtId="174" fontId="2" fillId="38" borderId="0" xfId="46" applyNumberFormat="1" applyFont="1" applyFill="1" applyBorder="1" applyAlignment="1">
      <alignment/>
    </xf>
    <xf numFmtId="174" fontId="7" fillId="38" borderId="11" xfId="46" applyNumberFormat="1" applyFont="1" applyFill="1" applyBorder="1" applyAlignment="1">
      <alignment/>
    </xf>
    <xf numFmtId="0" fontId="2" fillId="38" borderId="13" xfId="0" applyFont="1" applyFill="1" applyBorder="1" applyAlignment="1">
      <alignment/>
    </xf>
    <xf numFmtId="174" fontId="7" fillId="38" borderId="0" xfId="46" applyNumberFormat="1" applyFont="1" applyFill="1" applyBorder="1" applyAlignment="1">
      <alignment/>
    </xf>
    <xf numFmtId="174" fontId="10" fillId="38" borderId="0" xfId="46" applyNumberFormat="1" applyFont="1" applyFill="1" applyBorder="1" applyAlignment="1">
      <alignment/>
    </xf>
    <xf numFmtId="174" fontId="14" fillId="38" borderId="11" xfId="46" applyNumberFormat="1" applyFont="1" applyFill="1" applyBorder="1" applyAlignment="1">
      <alignment/>
    </xf>
    <xf numFmtId="174" fontId="10" fillId="38" borderId="14" xfId="46" applyNumberFormat="1" applyFont="1" applyFill="1" applyBorder="1" applyAlignment="1">
      <alignment/>
    </xf>
    <xf numFmtId="174" fontId="14" fillId="38" borderId="15" xfId="46" applyNumberFormat="1" applyFont="1" applyFill="1" applyBorder="1" applyAlignment="1">
      <alignment/>
    </xf>
    <xf numFmtId="0" fontId="3" fillId="0" borderId="0" xfId="50" applyFill="1" applyAlignment="1" applyProtection="1">
      <alignment/>
      <protection/>
    </xf>
    <xf numFmtId="174" fontId="32" fillId="37" borderId="14" xfId="46" applyNumberFormat="1" applyFont="1" applyFill="1" applyBorder="1" applyAlignment="1">
      <alignment horizontal="right"/>
    </xf>
    <xf numFmtId="174" fontId="127" fillId="37" borderId="0" xfId="46" applyNumberFormat="1" applyFont="1" applyFill="1" applyBorder="1" applyAlignment="1">
      <alignment horizontal="center"/>
    </xf>
    <xf numFmtId="174" fontId="128" fillId="37" borderId="0" xfId="46" applyNumberFormat="1" applyFont="1" applyFill="1" applyBorder="1" applyAlignment="1">
      <alignment horizontal="left"/>
    </xf>
    <xf numFmtId="174" fontId="128" fillId="37" borderId="0" xfId="46" applyNumberFormat="1" applyFont="1" applyFill="1" applyBorder="1" applyAlignment="1">
      <alignment horizontal="center"/>
    </xf>
    <xf numFmtId="0" fontId="47" fillId="0" borderId="0" xfId="0" applyFont="1" applyAlignment="1">
      <alignment horizontal="left"/>
    </xf>
    <xf numFmtId="0" fontId="2" fillId="0" borderId="0" xfId="0" applyFont="1" applyAlignment="1">
      <alignment horizontal="left"/>
    </xf>
    <xf numFmtId="174" fontId="34" fillId="37" borderId="15" xfId="46" applyNumberFormat="1" applyFont="1" applyFill="1" applyBorder="1" applyAlignment="1">
      <alignment horizontal="right"/>
    </xf>
    <xf numFmtId="0" fontId="2" fillId="38" borderId="10" xfId="0" applyFont="1" applyFill="1" applyBorder="1" applyAlignment="1">
      <alignment/>
    </xf>
    <xf numFmtId="174" fontId="16" fillId="38" borderId="11" xfId="46" applyNumberFormat="1" applyFont="1" applyFill="1" applyBorder="1" applyAlignment="1">
      <alignment/>
    </xf>
    <xf numFmtId="0" fontId="129" fillId="0" borderId="0" xfId="0" applyFont="1" applyAlignment="1">
      <alignment/>
    </xf>
    <xf numFmtId="0" fontId="20" fillId="25" borderId="0" xfId="0" applyFont="1" applyFill="1" applyBorder="1" applyAlignment="1">
      <alignment/>
    </xf>
    <xf numFmtId="178" fontId="20" fillId="25" borderId="0" xfId="0" applyNumberFormat="1" applyFont="1" applyFill="1" applyBorder="1" applyAlignment="1">
      <alignment/>
    </xf>
    <xf numFmtId="0" fontId="20" fillId="25" borderId="0" xfId="0" applyFont="1" applyFill="1" applyAlignment="1">
      <alignment/>
    </xf>
    <xf numFmtId="0" fontId="0" fillId="25" borderId="0" xfId="0" applyFill="1" applyAlignment="1">
      <alignment/>
    </xf>
    <xf numFmtId="0" fontId="1" fillId="25" borderId="0" xfId="0" applyFont="1" applyFill="1" applyAlignment="1">
      <alignment/>
    </xf>
    <xf numFmtId="0" fontId="4" fillId="25" borderId="0" xfId="0" applyFont="1" applyFill="1" applyAlignment="1">
      <alignment/>
    </xf>
    <xf numFmtId="172" fontId="0" fillId="25" borderId="0" xfId="46" applyFill="1" applyAlignment="1">
      <alignment/>
    </xf>
    <xf numFmtId="172" fontId="0" fillId="25" borderId="0" xfId="46" applyFont="1" applyFill="1" applyAlignment="1">
      <alignment/>
    </xf>
    <xf numFmtId="172" fontId="1" fillId="25" borderId="0" xfId="46" applyFont="1" applyFill="1" applyAlignment="1">
      <alignment/>
    </xf>
    <xf numFmtId="172" fontId="5" fillId="25" borderId="0" xfId="46" applyFont="1" applyFill="1" applyAlignment="1">
      <alignment/>
    </xf>
    <xf numFmtId="172" fontId="9" fillId="25" borderId="0" xfId="46" applyFont="1" applyFill="1" applyAlignment="1">
      <alignment/>
    </xf>
    <xf numFmtId="172" fontId="0" fillId="25" borderId="0" xfId="46" applyFont="1" applyFill="1" applyBorder="1" applyAlignment="1">
      <alignment/>
    </xf>
    <xf numFmtId="172" fontId="9" fillId="25" borderId="0" xfId="46" applyFont="1" applyFill="1" applyBorder="1" applyAlignment="1">
      <alignment/>
    </xf>
    <xf numFmtId="172" fontId="13" fillId="25" borderId="0" xfId="46" applyFont="1" applyFill="1" applyBorder="1" applyAlignment="1">
      <alignment/>
    </xf>
    <xf numFmtId="0" fontId="1" fillId="0" borderId="0" xfId="55" applyFont="1">
      <alignment/>
      <protection/>
    </xf>
    <xf numFmtId="0" fontId="35" fillId="0" borderId="0" xfId="55" applyFont="1">
      <alignment/>
      <protection/>
    </xf>
    <xf numFmtId="0" fontId="33" fillId="0" borderId="0" xfId="55" applyFont="1">
      <alignment/>
      <protection/>
    </xf>
    <xf numFmtId="172" fontId="0" fillId="0" borderId="0" xfId="47" applyFont="1" applyAlignment="1">
      <alignment/>
    </xf>
    <xf numFmtId="172" fontId="1" fillId="0" borderId="0" xfId="47" applyFont="1" applyAlignment="1">
      <alignment/>
    </xf>
    <xf numFmtId="172" fontId="0" fillId="0" borderId="0" xfId="47" applyFont="1" applyAlignment="1">
      <alignment/>
    </xf>
    <xf numFmtId="0" fontId="7" fillId="0" borderId="0" xfId="55" applyFont="1" applyAlignment="1">
      <alignment horizontal="right"/>
      <protection/>
    </xf>
    <xf numFmtId="174" fontId="2" fillId="0" borderId="0" xfId="47" applyNumberFormat="1" applyFont="1" applyBorder="1" applyAlignment="1">
      <alignment horizontal="left"/>
    </xf>
    <xf numFmtId="0" fontId="0" fillId="0" borderId="0" xfId="55">
      <alignment/>
      <protection/>
    </xf>
    <xf numFmtId="0" fontId="0" fillId="35" borderId="0" xfId="55" applyFill="1">
      <alignment/>
      <protection/>
    </xf>
    <xf numFmtId="0" fontId="35" fillId="0" borderId="0" xfId="55" applyFont="1" applyAlignment="1">
      <alignment horizontal="center"/>
      <protection/>
    </xf>
    <xf numFmtId="0" fontId="33" fillId="0" borderId="0" xfId="55" applyFont="1" applyAlignment="1">
      <alignment horizontal="center"/>
      <protection/>
    </xf>
    <xf numFmtId="172" fontId="33" fillId="0" borderId="0" xfId="47" applyFont="1" applyAlignment="1">
      <alignment horizontal="center"/>
    </xf>
    <xf numFmtId="172" fontId="35" fillId="0" borderId="0" xfId="47" applyFont="1" applyAlignment="1">
      <alignment horizontal="center"/>
    </xf>
    <xf numFmtId="172" fontId="36" fillId="0" borderId="0" xfId="47" applyFont="1" applyAlignment="1">
      <alignment horizontal="center"/>
    </xf>
    <xf numFmtId="172" fontId="34" fillId="0" borderId="0" xfId="47" applyFont="1" applyAlignment="1">
      <alignment horizontal="center"/>
    </xf>
    <xf numFmtId="0" fontId="13" fillId="0" borderId="0" xfId="55" applyFont="1" applyAlignment="1">
      <alignment horizontal="center"/>
      <protection/>
    </xf>
    <xf numFmtId="0" fontId="1" fillId="0" borderId="0" xfId="55" applyFont="1" applyAlignment="1">
      <alignment horizontal="center"/>
      <protection/>
    </xf>
    <xf numFmtId="174" fontId="35" fillId="0" borderId="0" xfId="47" applyNumberFormat="1" applyFont="1" applyAlignment="1">
      <alignment/>
    </xf>
    <xf numFmtId="174" fontId="33" fillId="0" borderId="0" xfId="47" applyNumberFormat="1" applyFont="1" applyFill="1" applyAlignment="1">
      <alignment/>
    </xf>
    <xf numFmtId="174" fontId="33" fillId="0" borderId="0" xfId="47" applyNumberFormat="1" applyFont="1" applyAlignment="1">
      <alignment horizontal="right"/>
    </xf>
    <xf numFmtId="174" fontId="36" fillId="38" borderId="0" xfId="47" applyNumberFormat="1" applyFont="1" applyFill="1" applyAlignment="1">
      <alignment/>
    </xf>
    <xf numFmtId="174" fontId="33" fillId="38" borderId="0" xfId="47" applyNumberFormat="1" applyFont="1" applyFill="1" applyAlignment="1">
      <alignment/>
    </xf>
    <xf numFmtId="174" fontId="34" fillId="0" borderId="0" xfId="55" applyNumberFormat="1" applyFont="1">
      <alignment/>
      <protection/>
    </xf>
    <xf numFmtId="174" fontId="13" fillId="0" borderId="0" xfId="55" applyNumberFormat="1" applyFont="1">
      <alignment/>
      <protection/>
    </xf>
    <xf numFmtId="174" fontId="33" fillId="0" borderId="0" xfId="47" applyNumberFormat="1" applyFont="1" applyFill="1" applyAlignment="1">
      <alignment horizontal="right"/>
    </xf>
    <xf numFmtId="174" fontId="35" fillId="38" borderId="0" xfId="47" applyNumberFormat="1" applyFont="1" applyFill="1" applyAlignment="1">
      <alignment/>
    </xf>
    <xf numFmtId="0" fontId="4" fillId="0" borderId="0" xfId="55" applyFont="1" applyAlignment="1">
      <alignment horizontal="right"/>
      <protection/>
    </xf>
    <xf numFmtId="174" fontId="33" fillId="0" borderId="0" xfId="47" applyNumberFormat="1" applyFont="1" applyAlignment="1">
      <alignment/>
    </xf>
    <xf numFmtId="174" fontId="36" fillId="0" borderId="0" xfId="47" applyNumberFormat="1" applyFont="1" applyAlignment="1">
      <alignment/>
    </xf>
    <xf numFmtId="0" fontId="4" fillId="0" borderId="0" xfId="55" applyFont="1">
      <alignment/>
      <protection/>
    </xf>
    <xf numFmtId="0" fontId="33" fillId="0" borderId="0" xfId="55" applyFont="1" applyAlignment="1">
      <alignment horizontal="right"/>
      <protection/>
    </xf>
    <xf numFmtId="174" fontId="3" fillId="0" borderId="0" xfId="50" applyNumberFormat="1" applyAlignment="1" applyProtection="1">
      <alignment/>
      <protection/>
    </xf>
    <xf numFmtId="0" fontId="0" fillId="0" borderId="0" xfId="47" applyNumberFormat="1" applyFont="1" applyAlignment="1">
      <alignment horizontal="right"/>
    </xf>
    <xf numFmtId="174" fontId="1" fillId="0" borderId="0" xfId="55" applyNumberFormat="1" applyFont="1">
      <alignment/>
      <protection/>
    </xf>
    <xf numFmtId="0" fontId="2" fillId="0" borderId="0" xfId="55" applyFont="1" applyAlignment="1">
      <alignment horizontal="right"/>
      <protection/>
    </xf>
    <xf numFmtId="0" fontId="44" fillId="0" borderId="0" xfId="50" applyFont="1" applyFill="1" applyAlignment="1" applyProtection="1">
      <alignment/>
      <protection/>
    </xf>
    <xf numFmtId="0" fontId="35" fillId="35" borderId="0" xfId="55" applyFont="1" applyFill="1">
      <alignment/>
      <protection/>
    </xf>
    <xf numFmtId="0" fontId="33" fillId="35" borderId="0" xfId="55" applyFont="1" applyFill="1">
      <alignment/>
      <protection/>
    </xf>
    <xf numFmtId="172" fontId="0" fillId="35" borderId="0" xfId="47" applyFont="1" applyFill="1" applyAlignment="1">
      <alignment/>
    </xf>
    <xf numFmtId="172" fontId="1" fillId="35" borderId="0" xfId="47" applyFont="1" applyFill="1" applyAlignment="1">
      <alignment/>
    </xf>
    <xf numFmtId="172" fontId="0" fillId="35" borderId="0" xfId="47" applyFont="1" applyFill="1" applyAlignment="1">
      <alignment/>
    </xf>
    <xf numFmtId="0" fontId="1" fillId="35" borderId="0" xfId="55" applyFont="1" applyFill="1">
      <alignment/>
      <protection/>
    </xf>
    <xf numFmtId="0" fontId="123" fillId="0" borderId="0" xfId="55" applyFont="1">
      <alignment/>
      <protection/>
    </xf>
    <xf numFmtId="0" fontId="124" fillId="0" borderId="0" xfId="55" applyFont="1" applyAlignment="1">
      <alignment horizontal="right"/>
      <protection/>
    </xf>
    <xf numFmtId="1" fontId="124" fillId="0" borderId="0" xfId="55" applyNumberFormat="1" applyFont="1">
      <alignment/>
      <protection/>
    </xf>
    <xf numFmtId="1" fontId="124" fillId="0" borderId="0" xfId="47" applyNumberFormat="1" applyFont="1" applyAlignment="1">
      <alignment/>
    </xf>
    <xf numFmtId="0" fontId="124" fillId="0" borderId="0" xfId="55" applyFont="1">
      <alignment/>
      <protection/>
    </xf>
    <xf numFmtId="8" fontId="124" fillId="38" borderId="0" xfId="55" applyNumberFormat="1" applyFont="1" applyFill="1">
      <alignment/>
      <protection/>
    </xf>
    <xf numFmtId="172" fontId="124" fillId="38" borderId="0" xfId="47" applyFont="1" applyFill="1" applyAlignment="1">
      <alignment/>
    </xf>
    <xf numFmtId="0" fontId="0" fillId="0" borderId="0" xfId="55" applyFont="1">
      <alignment/>
      <protection/>
    </xf>
    <xf numFmtId="0" fontId="0" fillId="39" borderId="0" xfId="0" applyFont="1" applyFill="1" applyBorder="1" applyAlignment="1">
      <alignment/>
    </xf>
    <xf numFmtId="178" fontId="0" fillId="39" borderId="0" xfId="0" applyNumberFormat="1" applyFont="1" applyFill="1" applyBorder="1" applyAlignment="1">
      <alignment/>
    </xf>
    <xf numFmtId="0" fontId="0" fillId="39" borderId="0" xfId="0" applyFont="1" applyFill="1" applyAlignment="1">
      <alignment/>
    </xf>
    <xf numFmtId="177" fontId="0" fillId="39" borderId="0" xfId="0" applyNumberFormat="1" applyFont="1" applyFill="1" applyBorder="1" applyAlignment="1">
      <alignment/>
    </xf>
    <xf numFmtId="177" fontId="0" fillId="39" borderId="10" xfId="0" applyNumberFormat="1" applyFont="1" applyFill="1" applyBorder="1" applyAlignment="1">
      <alignment/>
    </xf>
    <xf numFmtId="9" fontId="0" fillId="39" borderId="0" xfId="53" applyFont="1" applyFill="1" applyBorder="1" applyAlignment="1">
      <alignment/>
    </xf>
    <xf numFmtId="178" fontId="4" fillId="39" borderId="0" xfId="0" applyNumberFormat="1" applyFont="1" applyFill="1" applyBorder="1" applyAlignment="1">
      <alignment/>
    </xf>
    <xf numFmtId="178" fontId="0" fillId="39" borderId="11" xfId="0" applyNumberFormat="1" applyFont="1" applyFill="1" applyBorder="1" applyAlignment="1">
      <alignment horizontal="center"/>
    </xf>
    <xf numFmtId="0" fontId="4" fillId="39" borderId="0" xfId="0" applyFont="1" applyFill="1" applyAlignment="1">
      <alignment/>
    </xf>
    <xf numFmtId="178" fontId="0" fillId="39" borderId="11" xfId="0" applyNumberFormat="1" applyFont="1" applyFill="1" applyBorder="1" applyAlignment="1">
      <alignment/>
    </xf>
    <xf numFmtId="177" fontId="20" fillId="25" borderId="0" xfId="0" applyNumberFormat="1" applyFont="1" applyFill="1" applyBorder="1" applyAlignment="1">
      <alignment/>
    </xf>
    <xf numFmtId="177" fontId="20" fillId="25" borderId="13" xfId="0" applyNumberFormat="1" applyFont="1" applyFill="1" applyBorder="1" applyAlignment="1">
      <alignment/>
    </xf>
    <xf numFmtId="9" fontId="20" fillId="25" borderId="14" xfId="53" applyFont="1" applyFill="1" applyBorder="1" applyAlignment="1">
      <alignment/>
    </xf>
    <xf numFmtId="178" fontId="4" fillId="25" borderId="14" xfId="0" applyNumberFormat="1" applyFont="1" applyFill="1" applyBorder="1" applyAlignment="1">
      <alignment/>
    </xf>
    <xf numFmtId="177" fontId="20" fillId="25" borderId="14" xfId="0" applyNumberFormat="1" applyFont="1" applyFill="1" applyBorder="1" applyAlignment="1">
      <alignment/>
    </xf>
    <xf numFmtId="178" fontId="20" fillId="25" borderId="15" xfId="0" applyNumberFormat="1" applyFont="1" applyFill="1" applyBorder="1" applyAlignment="1">
      <alignment horizontal="center"/>
    </xf>
    <xf numFmtId="177" fontId="20" fillId="25" borderId="10" xfId="0" applyNumberFormat="1" applyFont="1" applyFill="1" applyBorder="1" applyAlignment="1">
      <alignment/>
    </xf>
    <xf numFmtId="9" fontId="20" fillId="25" borderId="0" xfId="53" applyFont="1" applyFill="1" applyBorder="1" applyAlignment="1">
      <alignment/>
    </xf>
    <xf numFmtId="178" fontId="20" fillId="25" borderId="11" xfId="0" applyNumberFormat="1" applyFont="1" applyFill="1" applyBorder="1" applyAlignment="1">
      <alignment/>
    </xf>
    <xf numFmtId="178" fontId="20" fillId="25" borderId="11" xfId="0" applyNumberFormat="1" applyFont="1" applyFill="1" applyBorder="1" applyAlignment="1">
      <alignment horizontal="center"/>
    </xf>
    <xf numFmtId="0" fontId="0" fillId="0" borderId="0" xfId="0" applyFont="1" applyFill="1" applyAlignment="1">
      <alignment/>
    </xf>
    <xf numFmtId="0" fontId="20" fillId="0" borderId="0" xfId="0" applyFont="1" applyFill="1" applyAlignment="1">
      <alignment/>
    </xf>
    <xf numFmtId="0" fontId="21" fillId="0" borderId="12" xfId="0" applyFon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172" fontId="7" fillId="0" borderId="12" xfId="46"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12"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189" fontId="1" fillId="0" borderId="10" xfId="46" applyNumberFormat="1" applyFont="1" applyBorder="1" applyAlignment="1">
      <alignment/>
    </xf>
    <xf numFmtId="189" fontId="0" fillId="0" borderId="0" xfId="0" applyNumberFormat="1" applyAlignment="1">
      <alignment/>
    </xf>
    <xf numFmtId="174" fontId="1" fillId="0" borderId="10" xfId="46" applyNumberFormat="1" applyFont="1" applyBorder="1" applyAlignment="1">
      <alignment/>
    </xf>
    <xf numFmtId="0" fontId="0" fillId="0" borderId="0" xfId="0" applyAlignment="1">
      <alignment/>
    </xf>
    <xf numFmtId="0" fontId="7" fillId="0" borderId="12" xfId="46" applyNumberFormat="1" applyFont="1" applyBorder="1" applyAlignment="1">
      <alignment horizontal="center" vertical="center" wrapText="1"/>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2" fontId="7" fillId="0" borderId="12" xfId="46" applyFont="1" applyBorder="1" applyAlignment="1">
      <alignment horizontal="center"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uro 2" xfId="47"/>
    <cellStyle name="Gut" xfId="48"/>
    <cellStyle name="Comma" xfId="49"/>
    <cellStyle name="Hyperlink" xfId="50"/>
    <cellStyle name="Neutral" xfId="51"/>
    <cellStyle name="Notiz" xfId="52"/>
    <cellStyle name="Percent" xfId="53"/>
    <cellStyle name="Schlecht"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a:t>
            </a:r>
          </a:p>
        </c:rich>
      </c:tx>
      <c:layout>
        <c:manualLayout>
          <c:xMode val="factor"/>
          <c:yMode val="factor"/>
          <c:x val="0.0035"/>
          <c:y val="-0.0045"/>
        </c:manualLayout>
      </c:layout>
      <c:spPr>
        <a:noFill/>
        <a:ln>
          <a:noFill/>
        </a:ln>
      </c:spPr>
    </c:title>
    <c:plotArea>
      <c:layout>
        <c:manualLayout>
          <c:xMode val="edge"/>
          <c:yMode val="edge"/>
          <c:x val="0.03475"/>
          <c:y val="0.1515"/>
          <c:w val="0.9515"/>
          <c:h val="0.805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gradFill rotWithShape="1">
                <a:gsLst>
                  <a:gs pos="0">
                    <a:srgbClr val="322800"/>
                  </a:gs>
                  <a:gs pos="100000">
                    <a:srgbClr val="FFCC00"/>
                  </a:gs>
                </a:gsLst>
                <a:lin ang="5400000" scaled="1"/>
              </a:gradFill>
              <a:ln w="12700">
                <a:solidFill>
                  <a:srgbClr val="000000"/>
                </a:solidFill>
              </a:ln>
            </c:spPr>
          </c:dPt>
          <c:dPt>
            <c:idx val="1"/>
            <c:invertIfNegative val="0"/>
            <c:spPr>
              <a:gradFill rotWithShape="1">
                <a:gsLst>
                  <a:gs pos="0">
                    <a:srgbClr val="001800"/>
                  </a:gs>
                  <a:gs pos="100000">
                    <a:srgbClr val="FFFF00"/>
                  </a:gs>
                </a:gsLst>
                <a:lin ang="5400000" scaled="1"/>
              </a:gradFill>
              <a:ln w="12700">
                <a:solidFill>
                  <a:srgbClr val="000000"/>
                </a:solidFill>
              </a:ln>
            </c:spPr>
          </c:dPt>
          <c:dPt>
            <c:idx val="2"/>
            <c:invertIfNegative val="0"/>
            <c:spPr>
              <a:gradFill rotWithShape="1">
                <a:gsLst>
                  <a:gs pos="0">
                    <a:srgbClr val="1A1A1A"/>
                  </a:gs>
                  <a:gs pos="100000">
                    <a:srgbClr val="000000"/>
                  </a:gs>
                </a:gsLst>
                <a:lin ang="5400000" scaled="1"/>
              </a:gradFill>
              <a:ln w="12700">
                <a:solidFill>
                  <a:srgbClr val="000000"/>
                </a:solidFill>
              </a:ln>
            </c:spPr>
          </c:dPt>
          <c:dPt>
            <c:idx val="3"/>
            <c:invertIfNegative val="0"/>
            <c:spPr>
              <a:gradFill rotWithShape="1">
                <a:gsLst>
                  <a:gs pos="0">
                    <a:srgbClr val="500000"/>
                  </a:gs>
                  <a:gs pos="100000">
                    <a:srgbClr val="A6A6A6"/>
                  </a:gs>
                </a:gsLst>
                <a:lin ang="5400000" scaled="1"/>
              </a:gradFill>
              <a:ln w="12700">
                <a:solidFill>
                  <a:srgbClr val="000000"/>
                </a:solidFill>
              </a:ln>
            </c:spPr>
          </c:dPt>
          <c:dPt>
            <c:idx val="4"/>
            <c:invertIfNegative val="0"/>
            <c:spPr>
              <a:gradFill rotWithShape="1">
                <a:gsLst>
                  <a:gs pos="0">
                    <a:srgbClr val="500000"/>
                  </a:gs>
                  <a:gs pos="100000">
                    <a:srgbClr val="70AD47"/>
                  </a:gs>
                </a:gsLst>
                <a:lin ang="5400000" scaled="1"/>
              </a:gradFill>
              <a:ln w="12700">
                <a:solidFill>
                  <a:srgbClr val="000000"/>
                </a:solidFill>
              </a:ln>
            </c:spPr>
          </c:dPt>
          <c:dPt>
            <c:idx val="5"/>
            <c:invertIfNegative val="0"/>
            <c:spPr>
              <a:solidFill>
                <a:srgbClr val="FF0000"/>
              </a:solidFill>
              <a:ln w="12700">
                <a:solidFill>
                  <a:srgbClr val="000000"/>
                </a:solidFill>
              </a:ln>
            </c:spPr>
          </c:dPt>
          <c:dPt>
            <c:idx val="6"/>
            <c:invertIfNegative val="0"/>
            <c:spPr>
              <a:solidFill>
                <a:srgbClr val="FF9900"/>
              </a:solidFill>
              <a:ln w="12700">
                <a:solidFill>
                  <a:srgbClr val="000000"/>
                </a:solidFill>
              </a:ln>
            </c:spPr>
          </c:dPt>
          <c:dPt>
            <c:idx val="7"/>
            <c:invertIfNegative val="0"/>
            <c:spPr>
              <a:solidFill>
                <a:srgbClr val="000080"/>
              </a:solidFill>
              <a:ln w="12700">
                <a:solidFill>
                  <a:srgbClr val="000000"/>
                </a:solidFill>
              </a:ln>
            </c:spPr>
          </c:dPt>
          <c:dPt>
            <c:idx val="8"/>
            <c:invertIfNegative val="0"/>
            <c:spPr>
              <a:solidFill>
                <a:srgbClr val="00CCFF"/>
              </a:solidFill>
              <a:ln w="12700">
                <a:solidFill>
                  <a:srgbClr val="000000"/>
                </a:solidFill>
              </a:ln>
            </c:spPr>
          </c:dPt>
          <c:dPt>
            <c:idx val="9"/>
            <c:invertIfNegative val="0"/>
            <c:spPr>
              <a:solidFill>
                <a:srgbClr val="FF0000"/>
              </a:solidFill>
              <a:ln w="12700">
                <a:solidFill>
                  <a:srgbClr val="000000"/>
                </a:solidFill>
              </a:ln>
            </c:spPr>
          </c:dPt>
          <c:cat>
            <c:strRef>
              <c:f>DurchschnJahresnettoeinkommen!$A$20:$A$24</c:f>
              <c:strCache/>
            </c:strRef>
          </c:cat>
          <c:val>
            <c:numRef>
              <c:f>DurchschnJahresnettoeinkommen!$B$20:$B$24</c:f>
              <c:numCache/>
            </c:numRef>
          </c:val>
        </c:ser>
        <c:axId val="7045910"/>
        <c:axId val="63413191"/>
      </c:barChart>
      <c:catAx>
        <c:axId val="70459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Eingruppierung</a:t>
                </a:r>
              </a:p>
            </c:rich>
          </c:tx>
          <c:layout>
            <c:manualLayout>
              <c:xMode val="factor"/>
              <c:yMode val="factor"/>
              <c:x val="-0.018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413191"/>
        <c:crosses val="autoZero"/>
        <c:auto val="1"/>
        <c:lblOffset val="100"/>
        <c:tickLblSkip val="1"/>
        <c:noMultiLvlLbl val="0"/>
      </c:catAx>
      <c:valAx>
        <c:axId val="63413191"/>
        <c:scaling>
          <c:orientation val="minMax"/>
          <c:max val="4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durchschnittliches Jahresnettoeinkommen in €</a:t>
                </a:r>
              </a:p>
            </c:rich>
          </c:tx>
          <c:layout>
            <c:manualLayout>
              <c:xMode val="factor"/>
              <c:yMode val="factor"/>
              <c:x val="-0.02"/>
              <c:y val="-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045910"/>
        <c:crossesAt val="1"/>
        <c:crossBetween val="between"/>
        <c:dispUnits/>
      </c:valAx>
      <c:spPr>
        <a:gradFill rotWithShape="1">
          <a:gsLst>
            <a:gs pos="0">
              <a:srgbClr val="EEEEEE"/>
            </a:gs>
            <a:gs pos="100000">
              <a:srgbClr val="C0C0C0"/>
            </a:gs>
          </a:gsLst>
          <a:lin ang="5400000" scaled="1"/>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Entwicklung des Jahresnettoeinkommens einer verheirateten Lehrkraft mit zwei Kindern in Berlin (Stand 10.2018)</a:t>
            </a:r>
          </a:p>
        </c:rich>
      </c:tx>
      <c:layout>
        <c:manualLayout>
          <c:xMode val="factor"/>
          <c:yMode val="factor"/>
          <c:x val="0.0605"/>
          <c:y val="0.00625"/>
        </c:manualLayout>
      </c:layout>
      <c:spPr>
        <a:noFill/>
        <a:ln>
          <a:noFill/>
        </a:ln>
      </c:spPr>
    </c:title>
    <c:plotArea>
      <c:layout>
        <c:manualLayout>
          <c:xMode val="edge"/>
          <c:yMode val="edge"/>
          <c:x val="0.056"/>
          <c:y val="0.151"/>
          <c:w val="0.915"/>
          <c:h val="0.775"/>
        </c:manualLayout>
      </c:layout>
      <c:lineChart>
        <c:grouping val="standard"/>
        <c:varyColors val="0"/>
        <c:ser>
          <c:idx val="1"/>
          <c:order val="0"/>
          <c:tx>
            <c:strRef>
              <c:f>EntwJahresnettoeinkommen!$A$4</c:f>
              <c:strCache>
                <c:ptCount val="1"/>
                <c:pt idx="0">
                  <c:v>Jahr</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EntwJahresnettoeinkommen!$A$5:$A$44</c:f>
              <c:numCache/>
            </c:numRef>
          </c:val>
          <c:smooth val="0"/>
        </c:ser>
        <c:ser>
          <c:idx val="2"/>
          <c:order val="1"/>
          <c:tx>
            <c:strRef>
              <c:f>EntwJahresnettoeinkommen!$B$4</c:f>
              <c:strCache>
                <c:ptCount val="1"/>
                <c:pt idx="0">
                  <c:v>A13</c:v>
                </c:pt>
              </c:strCache>
            </c:strRef>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EntwJahresnettoeinkommen!$B$5:$B$44</c:f>
              <c:numCache/>
            </c:numRef>
          </c:val>
          <c:smooth val="0"/>
        </c:ser>
        <c:ser>
          <c:idx val="3"/>
          <c:order val="2"/>
          <c:tx>
            <c:strRef>
              <c:f>EntwJahresnettoeinkommen!$C$4</c:f>
              <c:strCache>
                <c:ptCount val="1"/>
                <c:pt idx="0">
                  <c:v>E13 Tarif</c:v>
                </c:pt>
              </c:strCache>
            </c:strRef>
          </c:tx>
          <c:spPr>
            <a:ln w="381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EntwJahresnettoeinkommen!$C$5:$C$44</c:f>
              <c:numCache/>
            </c:numRef>
          </c:val>
          <c:smooth val="0"/>
        </c:ser>
        <c:ser>
          <c:idx val="5"/>
          <c:order val="3"/>
          <c:tx>
            <c:strRef>
              <c:f>EntwJahresnettoeinkommen!$D$4</c:f>
              <c:strCache>
                <c:ptCount val="1"/>
                <c:pt idx="0">
                  <c:v>E13 Stufe 5</c:v>
                </c:pt>
              </c:strCache>
            </c:strRef>
          </c:tx>
          <c:spPr>
            <a:ln w="381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EntwJahresnettoeinkommen!$D$5:$D$44</c:f>
              <c:numCache/>
            </c:numRef>
          </c:val>
          <c:smooth val="0"/>
        </c:ser>
        <c:ser>
          <c:idx val="0"/>
          <c:order val="4"/>
          <c:tx>
            <c:strRef>
              <c:f>EntwJahresnettoeinkommen!$E$4</c:f>
              <c:strCache>
                <c:ptCount val="1"/>
                <c:pt idx="0">
                  <c:v>E13 Zulagen max</c:v>
                </c:pt>
              </c:strCache>
            </c:strRef>
          </c:tx>
          <c:spPr>
            <a:ln w="381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EntwJahresnettoeinkommen!$E$5:$E$44</c:f>
              <c:numCache/>
            </c:numRef>
          </c:val>
          <c:smooth val="0"/>
        </c:ser>
        <c:marker val="1"/>
        <c:axId val="33847808"/>
        <c:axId val="36194817"/>
      </c:lineChart>
      <c:catAx>
        <c:axId val="33847808"/>
        <c:scaling>
          <c:orientation val="minMax"/>
        </c:scaling>
        <c:axPos val="b"/>
        <c:title>
          <c:tx>
            <c:rich>
              <a:bodyPr vert="horz" rot="0" anchor="ctr"/>
              <a:lstStyle/>
              <a:p>
                <a:pPr algn="ctr">
                  <a:defRPr/>
                </a:pPr>
                <a:r>
                  <a:rPr lang="en-US" cap="none" sz="1250" b="1" i="0" u="none" baseline="0">
                    <a:solidFill>
                      <a:srgbClr val="000000"/>
                    </a:solidFill>
                    <a:latin typeface="Arial"/>
                    <a:ea typeface="Arial"/>
                    <a:cs typeface="Arial"/>
                  </a:rPr>
                  <a:t>Dienstjahre</a:t>
                </a:r>
              </a:p>
            </c:rich>
          </c:tx>
          <c:layout>
            <c:manualLayout>
              <c:xMode val="factor"/>
              <c:yMode val="factor"/>
              <c:x val="-0.017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194817"/>
        <c:crosses val="autoZero"/>
        <c:auto val="1"/>
        <c:lblOffset val="100"/>
        <c:tickLblSkip val="3"/>
        <c:noMultiLvlLbl val="0"/>
      </c:catAx>
      <c:valAx>
        <c:axId val="36194817"/>
        <c:scaling>
          <c:orientation val="minMax"/>
          <c:max val="45000"/>
          <c:min val="25000"/>
        </c:scaling>
        <c:axPos val="l"/>
        <c:title>
          <c:tx>
            <c:rich>
              <a:bodyPr vert="horz" rot="-5400000" anchor="ctr"/>
              <a:lstStyle/>
              <a:p>
                <a:pPr algn="ctr">
                  <a:defRPr/>
                </a:pPr>
                <a:r>
                  <a:rPr lang="en-US" cap="none" sz="1250" b="1" i="0" u="none" baseline="0">
                    <a:solidFill>
                      <a:srgbClr val="000000"/>
                    </a:solidFill>
                    <a:latin typeface="Arial"/>
                    <a:ea typeface="Arial"/>
                    <a:cs typeface="Arial"/>
                  </a:rPr>
                  <a:t>Jahresnettoeinkommen in €</a:t>
                </a:r>
              </a:p>
            </c:rich>
          </c:tx>
          <c:layout>
            <c:manualLayout>
              <c:xMode val="factor"/>
              <c:yMode val="factor"/>
              <c:x val="-0.02975"/>
              <c:y val="-0.001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3847808"/>
        <c:crossesAt val="1"/>
        <c:crossBetween val="between"/>
        <c:dispUnits/>
      </c:valAx>
      <c:spPr>
        <a:solidFill>
          <a:srgbClr val="FFFFFF"/>
        </a:solidFill>
        <a:ln w="254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11</xdr:col>
      <xdr:colOff>133350</xdr:colOff>
      <xdr:row>10</xdr:row>
      <xdr:rowOff>38100</xdr:rowOff>
    </xdr:to>
    <xdr:sp>
      <xdr:nvSpPr>
        <xdr:cNvPr id="1" name="Text Box 2"/>
        <xdr:cNvSpPr txBox="1">
          <a:spLocks noChangeArrowheads="1"/>
        </xdr:cNvSpPr>
      </xdr:nvSpPr>
      <xdr:spPr>
        <a:xfrm>
          <a:off x="76200" y="66675"/>
          <a:ext cx="6172200" cy="3648075"/>
        </a:xfrm>
        <a:prstGeom prst="rect">
          <a:avLst/>
        </a:prstGeom>
        <a:solidFill>
          <a:srgbClr val="FFFF00"/>
        </a:solidFill>
        <a:ln w="9525" cmpd="sng">
          <a:solidFill>
            <a:srgbClr val="000000"/>
          </a:solidFill>
          <a:headEnd type="none"/>
          <a:tailEnd type="none"/>
        </a:ln>
      </xdr:spPr>
      <xdr:txBody>
        <a:bodyPr vertOverflow="clip" wrap="square" lIns="108000" tIns="36000" rIns="108000" bIns="0"/>
        <a:p>
          <a:pPr algn="l">
            <a:defRPr/>
          </a:pPr>
          <a:r>
            <a:rPr lang="en-US" cap="none" sz="1100" b="1" i="0" u="none" baseline="0">
              <a:solidFill>
                <a:srgbClr val="000000"/>
              </a:solidFill>
              <a:latin typeface="Arial"/>
              <a:ea typeface="Arial"/>
              <a:cs typeface="Arial"/>
            </a:rPr>
            <a:t>Modellberechnungen zum Lebenszeitnettoverdienst von Lehrkräfte mit der Laufbahnbefähigung für das Amt des Studienrats und Vorschlägen zur Annäherung 
</a:t>
          </a:r>
          <a:r>
            <a:rPr lang="en-US" cap="none" sz="1100" b="1" i="0" u="none" baseline="0">
              <a:solidFill>
                <a:srgbClr val="000000"/>
              </a:solidFill>
              <a:latin typeface="Arial"/>
              <a:ea typeface="Arial"/>
              <a:cs typeface="Arial"/>
            </a:rPr>
            <a:t>der Einkommenssituation</a:t>
          </a:r>
          <a:r>
            <a:rPr lang="en-US" cap="none" sz="11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in den folgenden Tabellenblättern dargelegten Modellberechnungen belegen, dass verbeamtete Studienräte in Berlin einen deutlich höheren Lebensarbeitszeitnettoverdienst haben als angestellte Lehrkräfte mit entsprechender Laufbahnbefähigung. Da der Senat nach wie vor verbeamtete Lehrerinnen und Lehrer aus anderen Bundesländern übernimmt, wird eine deutliche Ungleichbehandlung bei gleicher Eignung auch in Zukunft fortbestehen.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hier vorliegenden Berechnungen vergleichen in Modellberechnungen den Lebensarbeitszeitnettoverdienst einer zum 01.08.2018 angestellten Lehrkraft mit dem Lebensarbeitszeitnettoverdienst einesr zum 01.08.2018 in einem anderen Bundesland verbeamteten Lehrkraft, die nach der Verbeamtung auf Lebenszeit als Berliner Landesbeamter vereidigt wird. Dies ist eine Situation, mit der Berliner Lehrkräfte seit einigen Jahren konkret konfrontiert sind. Angenommen wird hier eine verheiratete, Person mit 2 Kindern (siehe auch Tabellenblatt "Annahmen zur Modellierung").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Berechnungen ergeben: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Heute verdient die angestellte Lehrkraft 5,1 durchschnittliche Jahresnettogehälter bzw. fast 187.000€ netto weniger als eine in Berlin verbeamtete Lehrkraft. Beendet der Senat die außertariflich Nebenabrede zur Vorweg-gewährung der Erfahrungsstufe 5, so beträgt die Differenz 6,8 Jahresnettogehälter bzw. fast 240.000€.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Zahlt man angestellten Lehrkräften mit der Befähigung für das Amt des Studienrats Zulagen gemäß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16 (5) TV-L, so würden sie über 40 Dienstjahre hinweg 96% des </a:t>
          </a:r>
          <a:r>
            <a:rPr lang="en-US" cap="none" sz="1000" b="0" i="0" u="none" baseline="0">
              <a:solidFill>
                <a:srgbClr val="000000"/>
              </a:solidFill>
              <a:latin typeface="Calibri"/>
              <a:ea typeface="Calibri"/>
              <a:cs typeface="Calibri"/>
            </a:rPr>
            <a:t>Nettoeinkommens einer</a:t>
          </a:r>
          <a:r>
            <a:rPr lang="en-US" cap="none" sz="1000" b="0" i="0" u="none" baseline="0">
              <a:solidFill>
                <a:srgbClr val="000000"/>
              </a:solidFill>
              <a:latin typeface="Arial"/>
              <a:ea typeface="Arial"/>
              <a:cs typeface="Arial"/>
            </a:rPr>
            <a:t> verbeamteten Lehrkraft erhalten.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12</xdr:col>
      <xdr:colOff>219075</xdr:colOff>
      <xdr:row>14</xdr:row>
      <xdr:rowOff>457200</xdr:rowOff>
    </xdr:to>
    <xdr:sp>
      <xdr:nvSpPr>
        <xdr:cNvPr id="1" name="Text Box 1"/>
        <xdr:cNvSpPr txBox="1">
          <a:spLocks noChangeArrowheads="1"/>
        </xdr:cNvSpPr>
      </xdr:nvSpPr>
      <xdr:spPr>
        <a:xfrm>
          <a:off x="76200" y="47625"/>
          <a:ext cx="6562725" cy="6324600"/>
        </a:xfrm>
        <a:prstGeom prst="rect">
          <a:avLst/>
        </a:prstGeom>
        <a:solidFill>
          <a:srgbClr val="FFFFFF"/>
        </a:solidFill>
        <a:ln w="9525" cmpd="sng">
          <a:solidFill>
            <a:srgbClr val="000000"/>
          </a:solidFill>
          <a:headEnd type="none"/>
          <a:tailEnd type="none"/>
        </a:ln>
      </xdr:spPr>
      <xdr:txBody>
        <a:bodyPr vertOverflow="clip" wrap="square" lIns="108000" tIns="36000" rIns="108000" bIns="0"/>
        <a:p>
          <a:pPr algn="l">
            <a:defRPr/>
          </a:pPr>
          <a:r>
            <a:rPr lang="en-US" cap="none" sz="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Annahmen zur Modellierung</a:t>
          </a:r>
          <a:r>
            <a:rPr lang="en-US" cap="none" sz="10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die Berechnung des Lebensarbeitszeitnettoverdienstes wurden folgende Grundannahmen getroffen: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legen einen Schwerpunkt auf die Betrachtung von Nettoverdiensten. Dies trägt dem Umstand Rechnung, dass ein Arbeitnehmer seine Entscheidung für einen Arbeitsplatz und einen Arbeitgeber davon abhängig macht, was er sich von dem Nettoverdienst leisten kann, den ihm die Tätigkeit einbringt. Ein Vergleich von Bruttogehältern von Angestellten und Beamten wird dem nicht gerecht.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blenden sowohl zukünftige Wertminderungen des Gehalts durch Inflation als auch Lohnentwicklungen durch Anpassung der Entgelt- bzw. Besoldungstabellen aus, und ermöglichen es so, die derzeitige Situation als </a:t>
          </a:r>
          <a:r>
            <a:rPr lang="en-US" cap="none" sz="1000" b="1" i="0" u="none" baseline="0">
              <a:solidFill>
                <a:srgbClr val="000000"/>
              </a:solidFill>
              <a:latin typeface="Arial"/>
              <a:ea typeface="Arial"/>
              <a:cs typeface="Arial"/>
            </a:rPr>
            <a:t>„Schnappschuss“</a:t>
          </a:r>
          <a:r>
            <a:rPr lang="en-US" cap="none" sz="1000" b="0" i="0" u="none" baseline="0">
              <a:solidFill>
                <a:srgbClr val="000000"/>
              </a:solidFill>
              <a:latin typeface="Arial"/>
              <a:ea typeface="Arial"/>
              <a:cs typeface="Arial"/>
            </a:rPr>
            <a:t> zu betrachten.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gehen von einer verheirateten Person mit 2 Kindern aus, die 25 Jahrelang Kindergeld erhält und damit Anspruch auf einen Familienzuschuss. Eltern müssen sich in dieser Zeit nur 30% der Krankheitskosten versichern, da sie 70% der Kosten von der Beihilfe erstattet bekommen. Da anders als in der gesetzlichen Krankenkasse in der PKV für Kinder eigene Beiträge anfallen, werden in dieser Modellierung vereinfachend Kosten zur Versicherung von 50% der Krankheitskosten berücksichtigt.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 wird von dem am häufigsten zu erwartenden Berufseinstieg nach Abschluss des Referendariats mit 27 Jahren ausgegangen. Bis zum Renteneintrittsalter von 67 Jahren stellt der berechnete Zeitraum 40 Dienstjahre dar. Die Einstellung bzw. Vereidigung erfolgte in den Modellberechnungen zum 01.02.2018 und stellt damit die Entscheidungsgrundlage heute fertig ausgebildeter „Junglehrer“ dar. Es wird davon ausgegangen, dass das Pensionseintrittsalter dem Renteneintrittsalter mit derzeit 67 Jahren angeglichen wird.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 der Nettoverdienste wurde mit Hilfe des Tarifrechners http://oeffentlicher-dienst.info von Markus Klenk  erstellt. Stichprobenartige Vergleiche mit tatsächlichen Gehaltsnachweisen belegen die Korrektheit des Tarifrechners. Angestellten wird dabei ein Beitrag zu einer Plicht-Zusatzrentenversicherung bei der Versorgungs-anstalt des Bundes und der Länder (VBL) abgezogen, der Angestellten nicht für den Lebensunterhalt zur Verfügung steht. Der Abzug dieser Beiträge ist in den hier dargestellten Nettoverdiensten berücksichtigt.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Beamte zahlen ihre Beiträge zur privaten Krankenversicherung (PKV) und privaten Pflegeversicherung (PPV) zur Absicherung von Krankheitskosten zu 50% selbst. Diese Kosten sind von dem ihnen ausgezahlten Nettoverdienst abzuziehen. Die Kosten für die Absicherung variieren stark, je nach Alter und Vorerkrankung. In den Modellberechnungen wird ein Beitrag von 210 € angenommen. Dies ist etwas geringer als der Arbeitnehmeranteil für den Höchstbeitrag zur gesetzlichen Krankenkasse. Nicht zuletzt aufgrund umfangreicher Beitragsrücker-stattungen der privaten Krankenkassen in Jahren der Gesundheit ist davon auszugehen, dass es vielen jung in die PKV/PPV eingetretenen Beamten gelingen wird, deutlich weniger für die private Krankenversicherung aufzuwenden als in diesen Berechnungen angenommen, sodass der angenommene Wert einen geeigneten Durchschnitt darstellt. Andererseits steht auch Angestellten, deren Einkommen die Bemessungsgrenze überschreitet der Wechsel in die PKV offen, wobei diese die Hälfte der Kosten als Arbeitgeberanteil erhalten.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Berechnungen beschränken sich auf den während der Lebensarbeitszeit erworbenen Nettoverdienst. Aspekte der Ungleichbehandlung im Alter sind hier nicht betrachtet. Berechnungen von Bildet Berlin! haben ergeben, dass die Leistungen der staatlichen Rente plus Zusatzrente der VBL deutlich unterhalb der Pension eines verbeamteten Kollegen liegen, die sich nach der zuletzt erreichten Gehaltsstufe richtet. Würde jedoch das Nettoeinkommen durch entsprechende Zulagen angeglichen, erhöhen sich auch die Rentenleistungen derart, dass damit die derzeit bestehende Lücke in der Altersversorgung geschlossen würde.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323850</xdr:colOff>
      <xdr:row>4</xdr:row>
      <xdr:rowOff>647700</xdr:rowOff>
    </xdr:to>
    <xdr:sp>
      <xdr:nvSpPr>
        <xdr:cNvPr id="1" name="Rectangle 6"/>
        <xdr:cNvSpPr>
          <a:spLocks/>
        </xdr:cNvSpPr>
      </xdr:nvSpPr>
      <xdr:spPr>
        <a:xfrm>
          <a:off x="9525" y="9525"/>
          <a:ext cx="4914900" cy="413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0</xdr:row>
      <xdr:rowOff>238125</xdr:rowOff>
    </xdr:from>
    <xdr:to>
      <xdr:col>6</xdr:col>
      <xdr:colOff>28575</xdr:colOff>
      <xdr:row>4</xdr:row>
      <xdr:rowOff>285750</xdr:rowOff>
    </xdr:to>
    <xdr:graphicFrame>
      <xdr:nvGraphicFramePr>
        <xdr:cNvPr id="2" name="Diagramm 1"/>
        <xdr:cNvGraphicFramePr/>
      </xdr:nvGraphicFramePr>
      <xdr:xfrm>
        <a:off x="161925" y="238125"/>
        <a:ext cx="4467225" cy="35433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3</xdr:row>
      <xdr:rowOff>895350</xdr:rowOff>
    </xdr:from>
    <xdr:to>
      <xdr:col>1</xdr:col>
      <xdr:colOff>323850</xdr:colOff>
      <xdr:row>4</xdr:row>
      <xdr:rowOff>180975</xdr:rowOff>
    </xdr:to>
    <xdr:sp>
      <xdr:nvSpPr>
        <xdr:cNvPr id="3" name="Text Box 2"/>
        <xdr:cNvSpPr txBox="1">
          <a:spLocks noChangeArrowheads="1"/>
        </xdr:cNvSpPr>
      </xdr:nvSpPr>
      <xdr:spPr>
        <a:xfrm>
          <a:off x="285750" y="3486150"/>
          <a:ext cx="1285875" cy="19050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 2018 Bildet Berlin!</a:t>
          </a:r>
        </a:p>
      </xdr:txBody>
    </xdr:sp>
    <xdr:clientData/>
  </xdr:twoCellAnchor>
  <xdr:twoCellAnchor>
    <xdr:from>
      <xdr:col>0</xdr:col>
      <xdr:colOff>180975</xdr:colOff>
      <xdr:row>0</xdr:row>
      <xdr:rowOff>352425</xdr:rowOff>
    </xdr:from>
    <xdr:to>
      <xdr:col>5</xdr:col>
      <xdr:colOff>847725</xdr:colOff>
      <xdr:row>1</xdr:row>
      <xdr:rowOff>19050</xdr:rowOff>
    </xdr:to>
    <xdr:sp>
      <xdr:nvSpPr>
        <xdr:cNvPr id="4" name="Text Box 5"/>
        <xdr:cNvSpPr txBox="1">
          <a:spLocks noChangeArrowheads="1"/>
        </xdr:cNvSpPr>
      </xdr:nvSpPr>
      <xdr:spPr>
        <a:xfrm>
          <a:off x="180975" y="352425"/>
          <a:ext cx="4419600" cy="447675"/>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Durchschnittliches Jahresnettoeinkommen einer verheirateten Lehrkraft mit 2 Kindern in Berlin (Stand 10.2018)</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0.1735</cdr:x>
      <cdr:y>0.3055</cdr:y>
    </cdr:from>
    <cdr:to>
      <cdr:x>0.338</cdr:x>
      <cdr:y>0.39075</cdr:y>
    </cdr:to>
    <cdr:sp fLocksText="0">
      <cdr:nvSpPr>
        <cdr:cNvPr id="1" name="Text Box 2"/>
        <cdr:cNvSpPr txBox="1">
          <a:spLocks noChangeArrowheads="1"/>
        </cdr:cNvSpPr>
      </cdr:nvSpPr>
      <cdr:spPr>
        <a:xfrm>
          <a:off x="1152525" y="1514475"/>
          <a:ext cx="1095375" cy="428625"/>
        </a:xfrm>
        <a:prstGeom prst="rect">
          <a:avLst/>
        </a:prstGeom>
        <a:noFill/>
        <a:ln w="9525" cmpd="sng">
          <a:noFill/>
        </a:ln>
      </cdr:spPr>
      <cdr:txBody>
        <a:bodyPr vertOverflow="clip" wrap="square" lIns="0" tIns="27432" rIns="36576" bIns="0"/>
        <a:p>
          <a:pPr algn="l">
            <a:defRPr/>
          </a:pPr>
          <a:r>
            <a:rPr lang="en-US" cap="none" sz="1200" b="1" i="0" u="none" baseline="0">
              <a:solidFill>
                <a:srgbClr val="FF9900"/>
              </a:solidFill>
              <a:latin typeface="Arial"/>
              <a:ea typeface="Arial"/>
              <a:cs typeface="Arial"/>
            </a:rPr>
            <a:t>Beamte A13 
</a:t>
          </a:r>
          <a:r>
            <a:rPr lang="en-US" cap="none" sz="1200" b="1" i="0" u="none" baseline="0">
              <a:solidFill>
                <a:srgbClr val="FF9900"/>
              </a:solidFill>
              <a:latin typeface="Arial"/>
              <a:ea typeface="Arial"/>
              <a:cs typeface="Arial"/>
            </a:rPr>
            <a:t>Berlin</a:t>
          </a:r>
        </a:p>
      </cdr:txBody>
    </cdr:sp>
  </cdr:relSizeAnchor>
  <cdr:relSizeAnchor xmlns:cdr="http://schemas.openxmlformats.org/drawingml/2006/chartDrawing">
    <cdr:from>
      <cdr:x>0.53175</cdr:x>
      <cdr:y>0.306</cdr:y>
    </cdr:from>
    <cdr:to>
      <cdr:x>0.96675</cdr:x>
      <cdr:y>0.39725</cdr:y>
    </cdr:to>
    <cdr:sp fLocksText="0">
      <cdr:nvSpPr>
        <cdr:cNvPr id="2" name="Text Box 11"/>
        <cdr:cNvSpPr txBox="1">
          <a:spLocks noChangeArrowheads="1"/>
        </cdr:cNvSpPr>
      </cdr:nvSpPr>
      <cdr:spPr>
        <a:xfrm>
          <a:off x="3533775" y="1514475"/>
          <a:ext cx="2895600" cy="457200"/>
        </a:xfrm>
        <a:prstGeom prst="rect">
          <a:avLst/>
        </a:prstGeom>
        <a:noFill/>
        <a:ln w="9525" cmpd="sng">
          <a:noFill/>
        </a:ln>
      </cdr:spPr>
      <cdr:txBody>
        <a:bodyPr vertOverflow="clip" wrap="square" lIns="0" tIns="27432" rIns="36576" bIns="0"/>
        <a:p>
          <a:pPr algn="r">
            <a:defRPr/>
          </a:pPr>
          <a:r>
            <a:rPr lang="en-US" cap="none" sz="1200" b="1" i="0" u="none" baseline="0">
              <a:solidFill>
                <a:srgbClr val="339966"/>
              </a:solidFill>
              <a:latin typeface="Arial"/>
              <a:ea typeface="Arial"/>
              <a:cs typeface="Arial"/>
            </a:rPr>
            <a:t>Angestellte TV-L E13 mit maximal 
möglichen Zulagen gemäß TV-L </a:t>
          </a:r>
          <a:r>
            <a:rPr lang="en-US" cap="none" sz="1200" b="1" i="0" u="none" baseline="0">
              <a:solidFill>
                <a:srgbClr val="339966"/>
              </a:solidFill>
              <a:latin typeface="Arial"/>
              <a:ea typeface="Arial"/>
              <a:cs typeface="Arial"/>
            </a:rPr>
            <a:t>§</a:t>
          </a:r>
          <a:r>
            <a:rPr lang="en-US" cap="none" sz="1200" b="1" i="0" u="none" baseline="0">
              <a:solidFill>
                <a:srgbClr val="339966"/>
              </a:solidFill>
              <a:latin typeface="Arial"/>
              <a:ea typeface="Arial"/>
              <a:cs typeface="Arial"/>
            </a:rPr>
            <a:t>16 (5)</a:t>
          </a:r>
        </a:p>
      </cdr:txBody>
    </cdr:sp>
  </cdr:relSizeAnchor>
  <cdr:relSizeAnchor xmlns:cdr="http://schemas.openxmlformats.org/drawingml/2006/chartDrawing">
    <cdr:from>
      <cdr:x>0.017</cdr:x>
      <cdr:y>0.932</cdr:y>
    </cdr:from>
    <cdr:to>
      <cdr:x>0.2565</cdr:x>
      <cdr:y>0.98425</cdr:y>
    </cdr:to>
    <cdr:sp>
      <cdr:nvSpPr>
        <cdr:cNvPr id="3" name="Text Box 13"/>
        <cdr:cNvSpPr txBox="1">
          <a:spLocks noChangeArrowheads="1"/>
        </cdr:cNvSpPr>
      </cdr:nvSpPr>
      <cdr:spPr>
        <a:xfrm>
          <a:off x="104775" y="4629150"/>
          <a:ext cx="1590675" cy="257175"/>
        </a:xfrm>
        <a:prstGeom prst="rect">
          <a:avLst/>
        </a:prstGeom>
        <a:noFill/>
        <a:ln w="9525" cmpd="sng">
          <a:noFill/>
        </a:ln>
      </cdr:spPr>
      <cdr:txBody>
        <a:bodyPr vertOverflow="clip" wrap="square" lIns="36576" tIns="22860" rIns="0" bIns="0"/>
        <a:p>
          <a:pPr algn="l">
            <a:defRPr/>
          </a:pPr>
          <a:r>
            <a:rPr lang="en-US" cap="none" sz="1200" b="1" i="1" u="none" baseline="0">
              <a:solidFill>
                <a:srgbClr val="000000"/>
              </a:solidFill>
              <a:latin typeface="Arial"/>
              <a:ea typeface="Arial"/>
              <a:cs typeface="Arial"/>
            </a:rPr>
            <a:t>© 2018 Bildet Berlin!</a:t>
          </a:r>
        </a:p>
      </cdr:txBody>
    </cdr:sp>
  </cdr:relSizeAnchor>
  <cdr:relSizeAnchor xmlns:cdr="http://schemas.openxmlformats.org/drawingml/2006/chartDrawing">
    <cdr:from>
      <cdr:x>0.39375</cdr:x>
      <cdr:y>0.6465</cdr:y>
    </cdr:from>
    <cdr:to>
      <cdr:x>0.94175</cdr:x>
      <cdr:y>0.7065</cdr:y>
    </cdr:to>
    <cdr:sp>
      <cdr:nvSpPr>
        <cdr:cNvPr id="4" name="Text Box 12"/>
        <cdr:cNvSpPr txBox="1">
          <a:spLocks noChangeArrowheads="1"/>
        </cdr:cNvSpPr>
      </cdr:nvSpPr>
      <cdr:spPr>
        <a:xfrm>
          <a:off x="2619375" y="3209925"/>
          <a:ext cx="3648075" cy="295275"/>
        </a:xfrm>
        <a:prstGeom prst="rect">
          <a:avLst/>
        </a:prstGeom>
        <a:noFill/>
        <a:ln w="9525" cmpd="sng">
          <a:noFill/>
        </a:ln>
      </cdr:spPr>
      <cdr:txBody>
        <a:bodyPr vertOverflow="clip" wrap="square" lIns="0" tIns="27432" rIns="27432" bIns="0"/>
        <a:p>
          <a:pPr algn="l">
            <a:defRPr/>
          </a:pPr>
          <a:r>
            <a:rPr lang="en-US" cap="none" sz="1050" b="0" i="0" u="none" baseline="0">
              <a:solidFill>
                <a:srgbClr val="000000"/>
              </a:solidFill>
              <a:latin typeface="Arial"/>
              <a:ea typeface="Arial"/>
              <a:cs typeface="Arial"/>
            </a:rPr>
            <a:t>Auch mit der zurzeit gewährten Zulage übersteigt das Nettoeinkommen Angestellter </a:t>
          </a:r>
          <a:r>
            <a:rPr lang="en-US" cap="none" sz="1050" b="0" i="0" u="sng" baseline="0">
              <a:solidFill>
                <a:srgbClr val="000000"/>
              </a:solidFill>
              <a:latin typeface="Arial"/>
              <a:ea typeface="Arial"/>
              <a:cs typeface="Arial"/>
            </a:rPr>
            <a:t>niemals</a:t>
          </a:r>
          <a:r>
            <a:rPr lang="en-US" cap="none" sz="1050" b="0" i="0" u="none" baseline="0">
              <a:solidFill>
                <a:srgbClr val="000000"/>
              </a:solidFill>
              <a:latin typeface="Arial"/>
              <a:ea typeface="Arial"/>
              <a:cs typeface="Arial"/>
            </a:rPr>
            <a:t> das von Beamten.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9525</xdr:colOff>
      <xdr:row>2</xdr:row>
      <xdr:rowOff>1295400</xdr:rowOff>
    </xdr:to>
    <xdr:sp>
      <xdr:nvSpPr>
        <xdr:cNvPr id="1" name="Rectangle 17"/>
        <xdr:cNvSpPr>
          <a:spLocks/>
        </xdr:cNvSpPr>
      </xdr:nvSpPr>
      <xdr:spPr>
        <a:xfrm>
          <a:off x="9525" y="9525"/>
          <a:ext cx="7058025" cy="53054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0</xdr:row>
      <xdr:rowOff>142875</xdr:rowOff>
    </xdr:from>
    <xdr:to>
      <xdr:col>8</xdr:col>
      <xdr:colOff>514350</xdr:colOff>
      <xdr:row>2</xdr:row>
      <xdr:rowOff>1095375</xdr:rowOff>
    </xdr:to>
    <xdr:graphicFrame>
      <xdr:nvGraphicFramePr>
        <xdr:cNvPr id="2" name="Diagramm 2"/>
        <xdr:cNvGraphicFramePr/>
      </xdr:nvGraphicFramePr>
      <xdr:xfrm>
        <a:off x="152400" y="142875"/>
        <a:ext cx="6657975" cy="4972050"/>
      </xdr:xfrm>
      <a:graphic>
        <a:graphicData uri="http://schemas.openxmlformats.org/drawingml/2006/chart">
          <c:chart xmlns:c="http://schemas.openxmlformats.org/drawingml/2006/chart" r:id="rId1"/>
        </a:graphicData>
      </a:graphic>
    </xdr:graphicFrame>
    <xdr:clientData/>
  </xdr:twoCellAnchor>
  <xdr:twoCellAnchor>
    <xdr:from>
      <xdr:col>1</xdr:col>
      <xdr:colOff>704850</xdr:colOff>
      <xdr:row>1</xdr:row>
      <xdr:rowOff>1714500</xdr:rowOff>
    </xdr:from>
    <xdr:to>
      <xdr:col>8</xdr:col>
      <xdr:colOff>381000</xdr:colOff>
      <xdr:row>2</xdr:row>
      <xdr:rowOff>304800</xdr:rowOff>
    </xdr:to>
    <xdr:sp>
      <xdr:nvSpPr>
        <xdr:cNvPr id="3" name="Text Box 8"/>
        <xdr:cNvSpPr txBox="1">
          <a:spLocks noChangeArrowheads="1"/>
        </xdr:cNvSpPr>
      </xdr:nvSpPr>
      <xdr:spPr>
        <a:xfrm>
          <a:off x="1466850" y="3895725"/>
          <a:ext cx="5210175" cy="428625"/>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Arial"/>
              <a:ea typeface="Arial"/>
              <a:cs typeface="Arial"/>
            </a:rPr>
            <a:t>Angestellte TV-L E13            </a:t>
          </a:r>
          <a:r>
            <a:rPr lang="en-US" cap="none" sz="2000" b="1" i="0" u="none" baseline="0">
              <a:solidFill>
                <a:srgbClr val="808080"/>
              </a:solidFill>
              <a:latin typeface="Arial"/>
              <a:ea typeface="Arial"/>
              <a:cs typeface="Arial"/>
            </a:rPr>
            <a:t></a:t>
          </a:r>
          <a:r>
            <a:rPr lang="en-US" cap="none" sz="1200" b="1" i="0" u="none" baseline="0">
              <a:solidFill>
                <a:srgbClr val="808080"/>
              </a:solidFill>
              <a:latin typeface="Arial"/>
              <a:ea typeface="Arial"/>
              <a:cs typeface="Arial"/>
            </a:rPr>
            <a:t> mit aktueller Zulage in Berlin (Stufe 5)</a:t>
          </a:r>
          <a:r>
            <a:rPr lang="en-US" cap="none" sz="1200" b="0" i="0" u="none" baseline="0">
              <a:solidFill>
                <a:srgbClr val="80808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gleich_Nettoverdienst_A13_-_E13_2018-10_PKV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inleitung"/>
      <sheetName val="Annahmen zur Modellierung"/>
      <sheetName val="DurchschnJahresnettoeinkommen"/>
      <sheetName val="DurchschnJahresnetto - Stufe 6"/>
      <sheetName val="EntwJahresnettoeinkommen"/>
      <sheetName val="Familienzuschlag"/>
      <sheetName val="E13 - Modell"/>
      <sheetName val="E13 ohne 6 - Modell"/>
      <sheetName val="E13 Stufe 5 - Modell"/>
      <sheetName val="E13 Stufe 5 ohne 6 - Modell"/>
      <sheetName val="E13 TV-L Zulagen - Modell"/>
      <sheetName val="A13 - Modell"/>
      <sheetName val="E13 - Tabelle"/>
      <sheetName val="A13 - Tabelle"/>
      <sheetName val="A13 BY - Modell"/>
      <sheetName val="A13 BY - Tabelle"/>
    </sheetNames>
    <sheetDataSet>
      <sheetData sheetId="6">
        <row r="47">
          <cell r="K47">
            <v>35056.8165</v>
          </cell>
        </row>
      </sheetData>
      <sheetData sheetId="12">
        <row r="11">
          <cell r="L11">
            <v>35826.83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oeffentlicher-dienst.info/c/t/rechner/beamte/be?id=beamte-berlin-2018&amp;g=A_13&amp;s=1&amp;stkl=1&amp;r=&amp;kk=15.5&amp;z=100&amp;zkf=1&amp;f=3&amp;stj=2018"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oeffentlicher-dienst.info/c/t/rechner/beamte/be?id=beamte-berlin-2018&amp;g=A_13&amp;s=8&amp;f=1&amp;z=100&amp;stj=2018&amp;stkl=1&amp;r=0&amp;zkf=0"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brutto-netto-rechner.info/"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brutto-netto-rechner.info/"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lohn-info.de/beitragsberechnung.html" TargetMode="External" /><Relationship Id="rId2" Type="http://schemas.openxmlformats.org/officeDocument/2006/relationships/hyperlink" Target="http://www.aok-bv.de/zahlen/gesundheitswesen/index_00529.html"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hyperlink" Target="http://www.krankenkassen.de/gesetzliche-krankenkassen/system-gesetzliche-krankenversicherung/sozialversicherung-rechengroessen-beitragsbemessungsgrenze-versicherungspflichtgrenze/rechengroessen-2012/"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9"/>
  <sheetViews>
    <sheetView zoomScalePageLayoutView="0" workbookViewId="0" topLeftCell="A1">
      <selection activeCell="K14" sqref="K14"/>
    </sheetView>
  </sheetViews>
  <sheetFormatPr defaultColWidth="11.421875" defaultRowHeight="12.75"/>
  <cols>
    <col min="1" max="1" width="18.00390625" style="0" customWidth="1"/>
    <col min="2" max="2" width="8.57421875" style="0" customWidth="1"/>
    <col min="3" max="3" width="9.00390625" style="0" customWidth="1"/>
    <col min="4" max="4" width="8.7109375" style="0" customWidth="1"/>
    <col min="5" max="5" width="6.57421875" style="0" customWidth="1"/>
    <col min="6" max="6" width="5.421875" style="0" customWidth="1"/>
    <col min="7" max="7" width="8.28125" style="0" customWidth="1"/>
    <col min="8" max="9" width="4.28125" style="0" customWidth="1"/>
    <col min="10" max="10" width="8.28125" style="0" customWidth="1"/>
    <col min="11" max="11" width="10.28125" style="0" customWidth="1"/>
    <col min="12" max="12" width="4.28125" style="5" customWidth="1"/>
    <col min="13" max="13" width="3.7109375" style="0" customWidth="1"/>
    <col min="14" max="14" width="3.421875" style="0" customWidth="1"/>
  </cols>
  <sheetData>
    <row r="1" spans="5:9" ht="27.75" customHeight="1">
      <c r="E1" s="35"/>
      <c r="F1" s="35"/>
      <c r="G1" s="35"/>
      <c r="H1" s="35"/>
      <c r="I1" s="35"/>
    </row>
    <row r="2" spans="5:9" ht="24.75" customHeight="1">
      <c r="E2" s="35"/>
      <c r="F2" s="35"/>
      <c r="G2" s="35"/>
      <c r="H2" s="35"/>
      <c r="I2" s="35"/>
    </row>
    <row r="3" spans="5:9" ht="34.5" customHeight="1">
      <c r="E3" s="35"/>
      <c r="F3" s="35"/>
      <c r="G3" s="35"/>
      <c r="H3" s="35"/>
      <c r="I3" s="35"/>
    </row>
    <row r="4" spans="5:9" ht="27" customHeight="1">
      <c r="E4" s="35"/>
      <c r="F4" s="35"/>
      <c r="G4" s="35"/>
      <c r="H4" s="35"/>
      <c r="I4" s="35"/>
    </row>
    <row r="5" spans="5:9" ht="37.5" customHeight="1">
      <c r="E5" s="35"/>
      <c r="F5" s="35"/>
      <c r="G5" s="35"/>
      <c r="H5" s="35"/>
      <c r="I5" s="35"/>
    </row>
    <row r="6" spans="5:9" ht="27" customHeight="1">
      <c r="E6" s="35"/>
      <c r="F6" s="35"/>
      <c r="G6" s="35"/>
      <c r="H6" s="35"/>
      <c r="I6" s="35"/>
    </row>
    <row r="7" spans="5:9" ht="24" customHeight="1">
      <c r="E7" s="35"/>
      <c r="F7" s="35"/>
      <c r="G7" s="35"/>
      <c r="H7" s="35"/>
      <c r="I7" s="35"/>
    </row>
    <row r="8" spans="5:9" ht="27" customHeight="1">
      <c r="E8" s="35"/>
      <c r="F8" s="35"/>
      <c r="G8" s="35"/>
      <c r="H8" s="35"/>
      <c r="I8" s="35"/>
    </row>
    <row r="9" spans="5:9" ht="22.5" customHeight="1">
      <c r="E9" s="35"/>
      <c r="F9" s="35"/>
      <c r="G9" s="35"/>
      <c r="H9" s="35"/>
      <c r="I9" s="35"/>
    </row>
    <row r="10" spans="5:9" ht="37.5" customHeight="1">
      <c r="E10" s="35"/>
      <c r="F10" s="35"/>
      <c r="G10" s="35"/>
      <c r="H10" s="35"/>
      <c r="I10" s="35"/>
    </row>
    <row r="11" spans="5:9" ht="12.75" customHeight="1">
      <c r="E11" s="35"/>
      <c r="F11" s="35"/>
      <c r="G11" s="35"/>
      <c r="H11" s="35"/>
      <c r="I11" s="35"/>
    </row>
    <row r="12" ht="24" customHeight="1"/>
    <row r="13" spans="1:12" ht="13.5">
      <c r="A13" s="33" t="s">
        <v>10</v>
      </c>
      <c r="B13" s="41"/>
      <c r="E13" s="5"/>
      <c r="F13" s="36"/>
      <c r="L13"/>
    </row>
    <row r="14" spans="1:13" ht="34.5" customHeight="1">
      <c r="A14" s="73" t="s">
        <v>23</v>
      </c>
      <c r="B14" s="74" t="s">
        <v>29</v>
      </c>
      <c r="C14" s="73" t="s">
        <v>43</v>
      </c>
      <c r="D14" s="75" t="s">
        <v>28</v>
      </c>
      <c r="E14" s="76" t="s">
        <v>19</v>
      </c>
      <c r="F14" s="77" t="s">
        <v>14</v>
      </c>
      <c r="G14" s="172"/>
      <c r="H14" s="174"/>
      <c r="I14" s="172"/>
      <c r="J14" s="172"/>
      <c r="K14" s="174"/>
      <c r="L14" s="172"/>
      <c r="M14" s="175"/>
    </row>
    <row r="15" spans="1:13" ht="12.75">
      <c r="A15" s="186" t="s">
        <v>11</v>
      </c>
      <c r="B15" s="187">
        <f>'A13 - Modell'!G47</f>
        <v>41577.82799999999</v>
      </c>
      <c r="C15" s="188">
        <f>B15-B$15</f>
        <v>0</v>
      </c>
      <c r="D15" s="189">
        <f>C15*40</f>
        <v>0</v>
      </c>
      <c r="E15" s="190">
        <f>B15/B$15</f>
        <v>1</v>
      </c>
      <c r="F15" s="191">
        <f>C15*40/B15</f>
        <v>0</v>
      </c>
      <c r="G15" s="79"/>
      <c r="H15" s="81"/>
      <c r="I15" s="82"/>
      <c r="M15" s="84"/>
    </row>
    <row r="16" spans="1:13" ht="12.75">
      <c r="A16" s="192" t="s">
        <v>13</v>
      </c>
      <c r="B16" s="193">
        <f>'E13 - Modell'!K47</f>
        <v>35396.05099999998</v>
      </c>
      <c r="C16" s="194">
        <f>B16-B$15</f>
        <v>-6181.777000000009</v>
      </c>
      <c r="D16" s="195">
        <f>C16*40</f>
        <v>-247271.08000000037</v>
      </c>
      <c r="E16" s="196">
        <f>B16/B$15</f>
        <v>0.8513203479508354</v>
      </c>
      <c r="F16" s="197">
        <f>C16*40/B16</f>
        <v>-6.985838052951176</v>
      </c>
      <c r="G16" s="79"/>
      <c r="H16" s="81"/>
      <c r="I16" s="82"/>
      <c r="J16" s="245"/>
      <c r="K16" s="299"/>
      <c r="L16" s="296"/>
      <c r="M16" s="84"/>
    </row>
    <row r="17" spans="1:13" ht="12.75">
      <c r="A17" s="78" t="s">
        <v>15</v>
      </c>
      <c r="B17" s="79">
        <f>'E13 Stufe 5 - Modell'!K47</f>
        <v>36712.54749999997</v>
      </c>
      <c r="C17" s="80">
        <f>B17-B$15</f>
        <v>-4865.280500000015</v>
      </c>
      <c r="D17" s="81">
        <f>C17*40</f>
        <v>-194611.2200000006</v>
      </c>
      <c r="E17" s="82">
        <f>B17/B$15</f>
        <v>0.8829837744290053</v>
      </c>
      <c r="F17" s="83">
        <f>C17*40/B17</f>
        <v>-5.300945678041023</v>
      </c>
      <c r="G17" s="79"/>
      <c r="H17" s="81"/>
      <c r="I17" s="82"/>
      <c r="J17" s="245" t="s">
        <v>72</v>
      </c>
      <c r="K17" s="301">
        <v>43368</v>
      </c>
      <c r="L17" s="300"/>
      <c r="M17" s="84"/>
    </row>
    <row r="18" spans="1:13" s="116" customFormat="1" ht="12.75" customHeight="1">
      <c r="A18" s="198" t="s">
        <v>78</v>
      </c>
      <c r="B18" s="193">
        <f>'E13 TV-L Zulagen - Modell'!K47</f>
        <v>39642.97975000001</v>
      </c>
      <c r="C18" s="194">
        <f>B18-B$15</f>
        <v>-1934.8482499999736</v>
      </c>
      <c r="D18" s="195">
        <f>C18*40</f>
        <v>-77393.92999999895</v>
      </c>
      <c r="E18" s="196">
        <f>B18/B$15</f>
        <v>0.953464422191559</v>
      </c>
      <c r="F18" s="197">
        <f>C18*40/B18</f>
        <v>-1.9522732773385663</v>
      </c>
      <c r="G18" s="79"/>
      <c r="H18" s="81"/>
      <c r="I18" s="82"/>
      <c r="J18" s="79"/>
      <c r="K18" s="81"/>
      <c r="L18" s="82"/>
      <c r="M18" s="84"/>
    </row>
    <row r="19" spans="1:12" ht="15" customHeight="1">
      <c r="A19" s="181" t="s">
        <v>20</v>
      </c>
      <c r="B19" s="54"/>
      <c r="E19" s="5"/>
      <c r="F19" s="36"/>
      <c r="G19" s="51"/>
      <c r="H19" s="51"/>
      <c r="I19" s="51"/>
      <c r="K19" s="300" t="s">
        <v>124</v>
      </c>
      <c r="L19" s="199"/>
    </row>
  </sheetData>
  <sheetProtection/>
  <printOptions/>
  <pageMargins left="0.41" right="0.16" top="0.8" bottom="0.31" header="0.52" footer="0.2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O27"/>
  <sheetViews>
    <sheetView zoomScalePageLayoutView="0" workbookViewId="0" topLeftCell="A1">
      <selection activeCell="F1" sqref="F1:F16384"/>
    </sheetView>
  </sheetViews>
  <sheetFormatPr defaultColWidth="11.421875" defaultRowHeight="12.75"/>
  <cols>
    <col min="1" max="1" width="3.421875" style="0" customWidth="1"/>
    <col min="2" max="2" width="10.00390625" style="118" customWidth="1"/>
    <col min="3" max="3" width="14.421875" style="139" customWidth="1"/>
    <col min="4" max="4" width="11.421875" style="135" customWidth="1"/>
    <col min="5" max="9" width="10.8515625" style="121" customWidth="1"/>
    <col min="10" max="10" width="11.00390625" style="135" customWidth="1"/>
    <col min="11" max="11" width="9.8515625" style="125" customWidth="1"/>
    <col min="12" max="12" width="11.140625" style="131" customWidth="1"/>
    <col min="13" max="13" width="10.8515625" style="128" customWidth="1"/>
    <col min="14" max="14" width="4.7109375" style="122" customWidth="1"/>
    <col min="15" max="15" width="15.421875" style="34" customWidth="1"/>
  </cols>
  <sheetData>
    <row r="2" spans="2:15" ht="12.75">
      <c r="B2" s="120" t="s">
        <v>101</v>
      </c>
      <c r="L2" s="250" t="s">
        <v>92</v>
      </c>
      <c r="M2" s="323">
        <f>Grunddaten!C10</f>
        <v>43374</v>
      </c>
      <c r="O2" s="166"/>
    </row>
    <row r="3" spans="2:15" ht="12.75">
      <c r="B3" s="119"/>
      <c r="O3" s="166"/>
    </row>
    <row r="4" spans="2:15" ht="12.75">
      <c r="B4" s="310" t="s">
        <v>77</v>
      </c>
      <c r="C4" s="283" t="s">
        <v>34</v>
      </c>
      <c r="D4" s="354"/>
      <c r="E4" s="284"/>
      <c r="F4" s="284"/>
      <c r="G4" s="284"/>
      <c r="H4" s="284"/>
      <c r="I4" s="284"/>
      <c r="J4" s="307"/>
      <c r="K4" s="348"/>
      <c r="L4" s="344" t="s">
        <v>36</v>
      </c>
      <c r="M4" s="292" t="s">
        <v>36</v>
      </c>
      <c r="O4" s="166"/>
    </row>
    <row r="5" spans="2:15" ht="12.75">
      <c r="B5" s="311" t="s">
        <v>76</v>
      </c>
      <c r="C5" s="285" t="s">
        <v>37</v>
      </c>
      <c r="D5" s="352"/>
      <c r="E5" s="286"/>
      <c r="F5" s="286"/>
      <c r="G5" s="286"/>
      <c r="H5" s="286"/>
      <c r="I5" s="286"/>
      <c r="J5" s="308"/>
      <c r="K5" s="349"/>
      <c r="L5" s="345" t="s">
        <v>31</v>
      </c>
      <c r="M5" s="293" t="s">
        <v>31</v>
      </c>
      <c r="O5" s="167"/>
    </row>
    <row r="6" spans="2:15" ht="12.75">
      <c r="B6" s="311" t="s">
        <v>33</v>
      </c>
      <c r="C6" s="314" t="s">
        <v>85</v>
      </c>
      <c r="D6" s="352"/>
      <c r="E6" s="288"/>
      <c r="F6" s="288"/>
      <c r="G6" s="288"/>
      <c r="H6" s="288"/>
      <c r="I6" s="288"/>
      <c r="J6" s="308"/>
      <c r="K6" s="349"/>
      <c r="L6" s="345" t="s">
        <v>85</v>
      </c>
      <c r="M6" s="293" t="s">
        <v>35</v>
      </c>
      <c r="O6" s="168"/>
    </row>
    <row r="7" spans="2:15" ht="12.75">
      <c r="B7" s="311"/>
      <c r="C7" s="287"/>
      <c r="D7" s="352"/>
      <c r="E7" s="288"/>
      <c r="F7" s="288"/>
      <c r="G7" s="288"/>
      <c r="H7" s="288"/>
      <c r="I7" s="288"/>
      <c r="J7" s="308"/>
      <c r="K7" s="349"/>
      <c r="L7" s="345"/>
      <c r="M7" s="293"/>
      <c r="O7" s="168"/>
    </row>
    <row r="8" spans="2:15" s="115" customFormat="1" ht="12.75">
      <c r="B8" s="311">
        <v>1</v>
      </c>
      <c r="C8" s="305"/>
      <c r="D8" s="353"/>
      <c r="E8" s="306"/>
      <c r="F8" s="306"/>
      <c r="G8" s="306"/>
      <c r="H8" s="306"/>
      <c r="I8" s="306"/>
      <c r="J8" s="309"/>
      <c r="K8" s="350"/>
      <c r="L8" s="346">
        <v>45900.25</v>
      </c>
      <c r="M8" s="304">
        <v>27066.93</v>
      </c>
      <c r="O8" s="167"/>
    </row>
    <row r="9" spans="2:15" s="116" customFormat="1" ht="12.75">
      <c r="B9" s="311">
        <v>2</v>
      </c>
      <c r="C9" s="342">
        <v>4075.76</v>
      </c>
      <c r="D9" s="353"/>
      <c r="E9" s="306"/>
      <c r="F9" s="306"/>
      <c r="G9" s="306"/>
      <c r="H9" s="306"/>
      <c r="I9" s="306"/>
      <c r="J9" s="309"/>
      <c r="K9" s="350"/>
      <c r="L9" s="346">
        <v>50947</v>
      </c>
      <c r="M9" s="304">
        <v>29269.61</v>
      </c>
      <c r="O9" s="169"/>
    </row>
    <row r="10" spans="2:15" s="116" customFormat="1" ht="12.75">
      <c r="B10" s="311">
        <v>3</v>
      </c>
      <c r="C10" s="343"/>
      <c r="D10" s="353"/>
      <c r="E10" s="306"/>
      <c r="F10" s="306"/>
      <c r="G10" s="306"/>
      <c r="H10" s="306"/>
      <c r="I10" s="306"/>
      <c r="J10" s="309"/>
      <c r="K10" s="350"/>
      <c r="L10" s="346">
        <v>53664.63</v>
      </c>
      <c r="M10" s="304">
        <v>30628.85</v>
      </c>
      <c r="O10" s="169"/>
    </row>
    <row r="11" spans="2:15" s="116" customFormat="1" ht="12.75">
      <c r="B11" s="311">
        <v>4</v>
      </c>
      <c r="C11" s="343"/>
      <c r="D11" s="353"/>
      <c r="E11" s="306"/>
      <c r="F11" s="306"/>
      <c r="G11" s="306"/>
      <c r="H11" s="306"/>
      <c r="I11" s="306"/>
      <c r="J11" s="309"/>
      <c r="K11" s="350"/>
      <c r="L11" s="346">
        <v>58944.38</v>
      </c>
      <c r="M11" s="304">
        <v>33068.06</v>
      </c>
      <c r="O11" s="169"/>
    </row>
    <row r="12" spans="2:15" s="116" customFormat="1" ht="12.75">
      <c r="B12" s="311">
        <v>5</v>
      </c>
      <c r="C12" s="343"/>
      <c r="D12" s="353"/>
      <c r="E12" s="306"/>
      <c r="F12" s="306"/>
      <c r="G12" s="306"/>
      <c r="H12" s="306"/>
      <c r="I12" s="306"/>
      <c r="J12" s="309"/>
      <c r="K12" s="350"/>
      <c r="L12" s="346">
        <v>66242.88</v>
      </c>
      <c r="M12" s="304">
        <v>36242.48</v>
      </c>
      <c r="O12" s="169"/>
    </row>
    <row r="13" spans="2:15" s="116" customFormat="1" ht="12.75">
      <c r="B13" s="311">
        <v>6</v>
      </c>
      <c r="C13" s="342">
        <v>5458.41</v>
      </c>
      <c r="D13" s="353"/>
      <c r="E13" s="306"/>
      <c r="F13" s="306"/>
      <c r="G13" s="306"/>
      <c r="H13" s="306"/>
      <c r="I13" s="306"/>
      <c r="J13" s="309"/>
      <c r="K13" s="350"/>
      <c r="L13" s="346">
        <v>68230.13</v>
      </c>
      <c r="M13" s="304">
        <v>37090.87</v>
      </c>
      <c r="O13" s="169"/>
    </row>
    <row r="14" spans="2:15" s="116" customFormat="1" ht="12.75">
      <c r="B14" s="313">
        <v>7</v>
      </c>
      <c r="C14" s="289">
        <f>C$13+B17</f>
        <v>6273.562</v>
      </c>
      <c r="D14" s="355"/>
      <c r="E14" s="291"/>
      <c r="F14" s="291"/>
      <c r="G14" s="291"/>
      <c r="H14" s="291"/>
      <c r="I14" s="291"/>
      <c r="J14" s="290"/>
      <c r="K14" s="351"/>
      <c r="L14" s="347">
        <v>78011.93</v>
      </c>
      <c r="M14" s="396">
        <v>41643.09</v>
      </c>
      <c r="O14" s="169"/>
    </row>
    <row r="15" spans="2:15" ht="12.75">
      <c r="B15" s="319" t="s">
        <v>87</v>
      </c>
      <c r="C15" s="312"/>
      <c r="D15" s="312"/>
      <c r="E15" s="312"/>
      <c r="F15" s="312"/>
      <c r="G15" s="312"/>
      <c r="H15" s="312"/>
      <c r="I15" s="312"/>
      <c r="J15" s="137"/>
      <c r="K15" s="124"/>
      <c r="L15" s="133"/>
      <c r="M15" s="127"/>
      <c r="O15" s="166"/>
    </row>
    <row r="16" spans="2:15" ht="12.75">
      <c r="B16" s="320" t="s">
        <v>86</v>
      </c>
      <c r="C16" s="312"/>
      <c r="D16" s="312"/>
      <c r="E16" s="312"/>
      <c r="F16" s="312"/>
      <c r="G16" s="312"/>
      <c r="H16" s="312"/>
      <c r="I16" s="312"/>
      <c r="J16" s="137"/>
      <c r="K16" s="124"/>
      <c r="L16" s="133"/>
      <c r="M16" s="127"/>
      <c r="O16" s="166"/>
    </row>
    <row r="17" spans="2:15" ht="12.75">
      <c r="B17" s="321">
        <f>C9*0.2</f>
        <v>815.152</v>
      </c>
      <c r="C17" s="312"/>
      <c r="D17" s="312"/>
      <c r="E17" s="312"/>
      <c r="F17" s="312"/>
      <c r="G17" s="312"/>
      <c r="H17" s="312"/>
      <c r="I17" s="312"/>
      <c r="J17" s="137"/>
      <c r="K17" s="124"/>
      <c r="L17" s="133"/>
      <c r="M17" s="127"/>
      <c r="O17" s="166"/>
    </row>
    <row r="18" spans="3:15" ht="12.75">
      <c r="C18" s="130"/>
      <c r="D18" s="137"/>
      <c r="E18" s="124"/>
      <c r="F18" s="124"/>
      <c r="G18" s="124"/>
      <c r="H18" s="124"/>
      <c r="I18" s="124"/>
      <c r="J18" s="137"/>
      <c r="K18" s="124"/>
      <c r="L18" s="133"/>
      <c r="M18" s="127"/>
      <c r="O18" s="166"/>
    </row>
    <row r="19" spans="2:15" ht="12.75">
      <c r="B19" s="296" t="s">
        <v>74</v>
      </c>
      <c r="C19" s="184" t="s">
        <v>98</v>
      </c>
      <c r="K19" s="297"/>
      <c r="L19" s="298"/>
      <c r="O19" s="166"/>
    </row>
    <row r="20" ht="12.75">
      <c r="O20" s="166"/>
    </row>
    <row r="21" spans="2:15" ht="12.75">
      <c r="B21" s="158"/>
      <c r="C21" s="159"/>
      <c r="D21" s="160"/>
      <c r="E21" s="161"/>
      <c r="F21" s="161"/>
      <c r="G21" s="161"/>
      <c r="H21" s="161"/>
      <c r="I21" s="161"/>
      <c r="J21" s="160"/>
      <c r="K21" s="162"/>
      <c r="L21" s="163"/>
      <c r="M21" s="164"/>
      <c r="N21" s="165"/>
      <c r="O21" s="166"/>
    </row>
    <row r="25" spans="2:15" s="200" customFormat="1" ht="12.75">
      <c r="B25" s="333"/>
      <c r="C25" s="334"/>
      <c r="D25" s="335"/>
      <c r="E25" s="335"/>
      <c r="F25" s="335"/>
      <c r="G25" s="335"/>
      <c r="H25" s="335"/>
      <c r="I25" s="335"/>
      <c r="J25" s="335"/>
      <c r="K25" s="336"/>
      <c r="L25" s="337"/>
      <c r="M25" s="338"/>
      <c r="N25" s="339"/>
      <c r="O25" s="340"/>
    </row>
    <row r="26" spans="2:15" s="200" customFormat="1" ht="12.75">
      <c r="B26" s="335"/>
      <c r="C26" s="335"/>
      <c r="D26" s="341"/>
      <c r="E26" s="341"/>
      <c r="F26" s="341"/>
      <c r="G26" s="341"/>
      <c r="H26" s="341"/>
      <c r="I26" s="341"/>
      <c r="J26" s="341"/>
      <c r="K26" s="336"/>
      <c r="L26" s="337"/>
      <c r="M26" s="338"/>
      <c r="N26" s="339"/>
      <c r="O26" s="340"/>
    </row>
    <row r="27" spans="2:15" s="200" customFormat="1" ht="12.75">
      <c r="B27" s="335"/>
      <c r="C27" s="335"/>
      <c r="D27" s="341"/>
      <c r="E27" s="341"/>
      <c r="F27" s="341"/>
      <c r="G27" s="341"/>
      <c r="H27" s="341"/>
      <c r="I27" s="341"/>
      <c r="J27" s="341"/>
      <c r="K27" s="336"/>
      <c r="L27" s="337"/>
      <c r="M27" s="338"/>
      <c r="N27" s="339"/>
      <c r="O27" s="340"/>
    </row>
  </sheetData>
  <sheetProtection/>
  <printOptions/>
  <pageMargins left="0.25" right="0.25"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2:O27"/>
  <sheetViews>
    <sheetView zoomScale="102" zoomScaleNormal="102" zoomScalePageLayoutView="0" workbookViewId="0" topLeftCell="A1">
      <selection activeCell="D24" sqref="D24"/>
    </sheetView>
  </sheetViews>
  <sheetFormatPr defaultColWidth="11.421875" defaultRowHeight="12.75"/>
  <cols>
    <col min="1" max="1" width="3.28125" style="0" customWidth="1"/>
    <col min="2" max="2" width="10.00390625" style="118" customWidth="1"/>
    <col min="3" max="3" width="14.7109375" style="118" hidden="1" customWidth="1"/>
    <col min="4" max="4" width="10.421875" style="139" customWidth="1"/>
    <col min="5" max="5" width="11.421875" style="135" customWidth="1"/>
    <col min="6" max="9" width="10.8515625" style="121" customWidth="1"/>
    <col min="10" max="10" width="2.421875" style="135" customWidth="1"/>
    <col min="11" max="11" width="11.140625" style="125" customWidth="1"/>
    <col min="12" max="12" width="11.140625" style="131" customWidth="1"/>
    <col min="13" max="13" width="10.8515625" style="128" customWidth="1"/>
    <col min="14" max="14" width="3.7109375" style="122" customWidth="1"/>
    <col min="15" max="15" width="15.421875" style="34" customWidth="1"/>
  </cols>
  <sheetData>
    <row r="2" spans="2:15" ht="12.75">
      <c r="B2" s="120" t="s">
        <v>114</v>
      </c>
      <c r="C2" s="120"/>
      <c r="L2" s="250" t="s">
        <v>92</v>
      </c>
      <c r="M2" s="323">
        <f>Grunddaten!C10</f>
        <v>43374</v>
      </c>
      <c r="O2" s="166"/>
    </row>
    <row r="3" spans="2:15" ht="12.75">
      <c r="B3" s="119"/>
      <c r="C3" s="119"/>
      <c r="O3" s="166"/>
    </row>
    <row r="4" spans="2:15" ht="12.75">
      <c r="B4" s="310" t="s">
        <v>77</v>
      </c>
      <c r="C4" s="315"/>
      <c r="D4" s="283" t="s">
        <v>34</v>
      </c>
      <c r="E4" s="354"/>
      <c r="F4" s="284"/>
      <c r="G4" s="284"/>
      <c r="H4" s="284"/>
      <c r="I4" s="284"/>
      <c r="J4" s="307"/>
      <c r="K4" s="348"/>
      <c r="L4" s="344" t="s">
        <v>36</v>
      </c>
      <c r="M4" s="292" t="s">
        <v>36</v>
      </c>
      <c r="O4" s="166"/>
    </row>
    <row r="5" spans="2:15" ht="12.75">
      <c r="B5" s="311" t="s">
        <v>76</v>
      </c>
      <c r="C5" s="316"/>
      <c r="D5" s="285" t="s">
        <v>37</v>
      </c>
      <c r="E5" s="352"/>
      <c r="F5" s="286"/>
      <c r="G5" s="286"/>
      <c r="H5" s="286"/>
      <c r="I5" s="286"/>
      <c r="J5" s="308"/>
      <c r="K5" s="349"/>
      <c r="L5" s="345" t="s">
        <v>31</v>
      </c>
      <c r="M5" s="293" t="s">
        <v>31</v>
      </c>
      <c r="O5" s="167"/>
    </row>
    <row r="6" spans="2:15" ht="12.75">
      <c r="B6" s="311" t="s">
        <v>33</v>
      </c>
      <c r="C6" s="316"/>
      <c r="D6" s="314" t="s">
        <v>85</v>
      </c>
      <c r="E6" s="352"/>
      <c r="F6" s="288"/>
      <c r="G6" s="288"/>
      <c r="H6" s="288"/>
      <c r="I6" s="288"/>
      <c r="J6" s="308"/>
      <c r="K6" s="349"/>
      <c r="L6" s="345" t="s">
        <v>85</v>
      </c>
      <c r="M6" s="293" t="s">
        <v>35</v>
      </c>
      <c r="O6" s="168"/>
    </row>
    <row r="7" spans="2:15" ht="12.75">
      <c r="B7" s="311"/>
      <c r="C7" s="316"/>
      <c r="D7" s="287"/>
      <c r="E7" s="352"/>
      <c r="F7" s="288"/>
      <c r="G7" s="288"/>
      <c r="H7" s="288"/>
      <c r="I7" s="288"/>
      <c r="J7" s="308"/>
      <c r="K7" s="349"/>
      <c r="L7" s="345"/>
      <c r="M7" s="293"/>
      <c r="O7" s="168"/>
    </row>
    <row r="8" spans="2:15" s="115" customFormat="1" ht="12.75">
      <c r="B8" s="311">
        <v>1</v>
      </c>
      <c r="C8" s="316"/>
      <c r="D8" s="305"/>
      <c r="E8" s="353"/>
      <c r="F8" s="306"/>
      <c r="G8" s="306"/>
      <c r="H8" s="306"/>
      <c r="I8" s="306"/>
      <c r="J8" s="309"/>
      <c r="K8" s="350"/>
      <c r="L8" s="346">
        <v>45900.25</v>
      </c>
      <c r="M8" s="304">
        <v>26920.46</v>
      </c>
      <c r="O8" s="167"/>
    </row>
    <row r="9" spans="2:15" s="116" customFormat="1" ht="12.75">
      <c r="B9" s="311">
        <v>2</v>
      </c>
      <c r="C9" s="316"/>
      <c r="D9" s="342">
        <v>4075.76</v>
      </c>
      <c r="E9" s="353"/>
      <c r="F9" s="306"/>
      <c r="G9" s="306"/>
      <c r="H9" s="306"/>
      <c r="I9" s="306"/>
      <c r="J9" s="309"/>
      <c r="K9" s="350"/>
      <c r="L9" s="346">
        <v>50947</v>
      </c>
      <c r="M9" s="304">
        <v>29113.68</v>
      </c>
      <c r="O9" s="169"/>
    </row>
    <row r="10" spans="2:15" s="116" customFormat="1" ht="12.75">
      <c r="B10" s="311">
        <v>3</v>
      </c>
      <c r="C10" s="316"/>
      <c r="D10" s="343"/>
      <c r="E10" s="353"/>
      <c r="F10" s="306"/>
      <c r="G10" s="306"/>
      <c r="H10" s="306"/>
      <c r="I10" s="306"/>
      <c r="J10" s="309"/>
      <c r="K10" s="350"/>
      <c r="L10" s="346">
        <v>53664.63</v>
      </c>
      <c r="M10" s="304">
        <v>30473.78</v>
      </c>
      <c r="O10" s="169"/>
    </row>
    <row r="11" spans="2:15" s="116" customFormat="1" ht="12.75">
      <c r="B11" s="311">
        <v>4</v>
      </c>
      <c r="C11" s="316"/>
      <c r="D11" s="343"/>
      <c r="E11" s="353"/>
      <c r="F11" s="306"/>
      <c r="G11" s="306"/>
      <c r="H11" s="306"/>
      <c r="I11" s="306"/>
      <c r="J11" s="309"/>
      <c r="K11" s="350"/>
      <c r="L11" s="346">
        <v>58944.38</v>
      </c>
      <c r="M11" s="304">
        <v>32911.42</v>
      </c>
      <c r="O11" s="169"/>
    </row>
    <row r="12" spans="2:15" s="116" customFormat="1" ht="12.75">
      <c r="B12" s="311">
        <v>5</v>
      </c>
      <c r="C12" s="316"/>
      <c r="D12" s="343"/>
      <c r="E12" s="353"/>
      <c r="F12" s="306"/>
      <c r="G12" s="306"/>
      <c r="H12" s="306"/>
      <c r="I12" s="306"/>
      <c r="J12" s="309"/>
      <c r="K12" s="350"/>
      <c r="L12" s="346">
        <v>66242.88</v>
      </c>
      <c r="M12" s="304">
        <v>36082.17</v>
      </c>
      <c r="O12" s="169"/>
    </row>
    <row r="13" spans="2:15" s="116" customFormat="1" ht="12.75">
      <c r="B13" s="311">
        <v>6</v>
      </c>
      <c r="C13" s="316"/>
      <c r="D13" s="342">
        <v>5458.41</v>
      </c>
      <c r="E13" s="353"/>
      <c r="F13" s="306"/>
      <c r="G13" s="306"/>
      <c r="H13" s="306"/>
      <c r="I13" s="306"/>
      <c r="J13" s="309"/>
      <c r="K13" s="350"/>
      <c r="L13" s="346">
        <v>68230.13</v>
      </c>
      <c r="M13" s="304">
        <v>36930.4</v>
      </c>
      <c r="O13" s="169"/>
    </row>
    <row r="14" spans="2:15" s="116" customFormat="1" ht="12.75">
      <c r="B14" s="313">
        <v>7</v>
      </c>
      <c r="C14" s="317"/>
      <c r="D14" s="289">
        <f>D$13+B17</f>
        <v>6273.562</v>
      </c>
      <c r="E14" s="355"/>
      <c r="F14" s="291"/>
      <c r="G14" s="291"/>
      <c r="H14" s="291"/>
      <c r="I14" s="291"/>
      <c r="J14" s="290"/>
      <c r="K14" s="351"/>
      <c r="L14" s="347">
        <v>78011.93</v>
      </c>
      <c r="M14" s="390">
        <v>41483.6</v>
      </c>
      <c r="O14" s="169"/>
    </row>
    <row r="15" spans="2:15" ht="12.75">
      <c r="B15" s="391" t="s">
        <v>87</v>
      </c>
      <c r="C15" s="312"/>
      <c r="D15" s="312"/>
      <c r="E15" s="312"/>
      <c r="F15" s="312"/>
      <c r="G15" s="312"/>
      <c r="H15" s="137"/>
      <c r="I15" s="137"/>
      <c r="J15" s="137"/>
      <c r="K15" s="124"/>
      <c r="L15" s="133"/>
      <c r="M15" s="127"/>
      <c r="O15" s="166"/>
    </row>
    <row r="16" spans="2:15" ht="12.75">
      <c r="B16" s="392" t="s">
        <v>86</v>
      </c>
      <c r="C16" s="312"/>
      <c r="D16" s="312"/>
      <c r="E16" s="312"/>
      <c r="F16" s="312"/>
      <c r="G16" s="312"/>
      <c r="H16" s="137"/>
      <c r="I16" s="137"/>
      <c r="J16" s="137"/>
      <c r="K16" s="124"/>
      <c r="L16" s="133"/>
      <c r="M16" s="127"/>
      <c r="O16" s="166"/>
    </row>
    <row r="17" spans="2:15" ht="12.75">
      <c r="B17" s="393">
        <f>D9*0.2</f>
        <v>815.152</v>
      </c>
      <c r="C17" s="312"/>
      <c r="D17" s="312"/>
      <c r="E17" s="312"/>
      <c r="F17" s="312"/>
      <c r="G17" s="312"/>
      <c r="H17" s="137"/>
      <c r="I17" s="137"/>
      <c r="J17" s="137"/>
      <c r="K17" s="124"/>
      <c r="L17" s="133"/>
      <c r="M17" s="127"/>
      <c r="O17" s="166"/>
    </row>
    <row r="18" spans="4:15" ht="12.75">
      <c r="D18" s="130"/>
      <c r="E18" s="137"/>
      <c r="F18" s="124"/>
      <c r="G18" s="124"/>
      <c r="H18" s="124"/>
      <c r="I18" s="124"/>
      <c r="J18" s="137"/>
      <c r="K18" s="124"/>
      <c r="L18" s="133"/>
      <c r="M18" s="127"/>
      <c r="O18" s="166"/>
    </row>
    <row r="19" spans="2:15" ht="12.75">
      <c r="B19" s="395" t="s">
        <v>74</v>
      </c>
      <c r="C19" s="395"/>
      <c r="D19" s="243" t="s">
        <v>118</v>
      </c>
      <c r="K19" s="297"/>
      <c r="L19" s="298"/>
      <c r="O19" s="166"/>
    </row>
    <row r="20" ht="12.75">
      <c r="O20" s="166"/>
    </row>
    <row r="21" spans="2:15" ht="12.75">
      <c r="B21" s="158"/>
      <c r="C21" s="158"/>
      <c r="D21" s="159"/>
      <c r="E21" s="160"/>
      <c r="F21" s="161"/>
      <c r="G21" s="161"/>
      <c r="H21" s="161"/>
      <c r="I21" s="161"/>
      <c r="J21" s="160"/>
      <c r="K21" s="162"/>
      <c r="L21" s="163"/>
      <c r="M21" s="164"/>
      <c r="N21" s="165"/>
      <c r="O21" s="166"/>
    </row>
    <row r="25" spans="2:15" s="200" customFormat="1" ht="12.75">
      <c r="B25" s="333"/>
      <c r="C25" s="333"/>
      <c r="D25" s="334"/>
      <c r="E25" s="335"/>
      <c r="F25" s="335"/>
      <c r="G25" s="335"/>
      <c r="H25" s="335"/>
      <c r="I25" s="335"/>
      <c r="J25" s="335"/>
      <c r="K25" s="336"/>
      <c r="L25" s="337"/>
      <c r="M25" s="338"/>
      <c r="N25" s="339"/>
      <c r="O25" s="340"/>
    </row>
    <row r="26" spans="2:15" s="200" customFormat="1" ht="12.75">
      <c r="B26" s="335"/>
      <c r="C26" s="335"/>
      <c r="D26" s="335"/>
      <c r="E26" s="341"/>
      <c r="F26" s="341"/>
      <c r="G26" s="341"/>
      <c r="H26" s="341"/>
      <c r="I26" s="341"/>
      <c r="J26" s="341"/>
      <c r="K26" s="336"/>
      <c r="L26" s="337"/>
      <c r="M26" s="338"/>
      <c r="N26" s="339"/>
      <c r="O26" s="340"/>
    </row>
    <row r="27" spans="2:15" s="200" customFormat="1" ht="12.75">
      <c r="B27" s="335"/>
      <c r="C27" s="335"/>
      <c r="D27" s="335"/>
      <c r="E27" s="341"/>
      <c r="F27" s="341"/>
      <c r="G27" s="341"/>
      <c r="H27" s="341"/>
      <c r="I27" s="341"/>
      <c r="J27" s="341"/>
      <c r="K27" s="336"/>
      <c r="L27" s="337"/>
      <c r="M27" s="338"/>
      <c r="N27" s="339"/>
      <c r="O27" s="340"/>
    </row>
  </sheetData>
  <sheetProtection/>
  <printOptions/>
  <pageMargins left="0.25" right="0.2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17"/>
  <sheetViews>
    <sheetView zoomScalePageLayoutView="0" workbookViewId="0" topLeftCell="A1">
      <selection activeCell="B16" sqref="B16"/>
    </sheetView>
  </sheetViews>
  <sheetFormatPr defaultColWidth="11.421875" defaultRowHeight="12.75"/>
  <cols>
    <col min="1" max="1" width="13.421875" style="0" customWidth="1"/>
    <col min="2" max="2" width="13.28125" style="139" customWidth="1"/>
    <col min="3" max="3" width="12.7109375" style="121" customWidth="1"/>
    <col min="4" max="4" width="15.57421875" style="121" customWidth="1"/>
    <col min="5" max="5" width="12.7109375" style="1" customWidth="1"/>
    <col min="6" max="6" width="12.7109375" style="4" customWidth="1"/>
    <col min="7" max="7" width="12.7109375" style="6" customWidth="1"/>
    <col min="8" max="8" width="17.00390625" style="2" customWidth="1"/>
    <col min="9" max="9" width="12.421875" style="2" customWidth="1"/>
    <col min="13" max="13" width="11.57421875" style="0" customWidth="1"/>
    <col min="15" max="15" width="11.57421875" style="0" customWidth="1"/>
  </cols>
  <sheetData>
    <row r="1" spans="1:11" ht="12.75">
      <c r="A1" s="2" t="s">
        <v>100</v>
      </c>
      <c r="B1" s="356"/>
      <c r="C1" s="357"/>
      <c r="F1" s="250" t="s">
        <v>92</v>
      </c>
      <c r="G1" s="323">
        <f>Grunddaten!C11</f>
        <v>43252</v>
      </c>
      <c r="H1" s="141" t="s">
        <v>9</v>
      </c>
      <c r="I1" s="32">
        <f>Grunddaten!A2</f>
        <v>225</v>
      </c>
      <c r="K1" s="247"/>
    </row>
    <row r="2" spans="1:11" ht="12.75">
      <c r="A2" s="2"/>
      <c r="K2" s="247"/>
    </row>
    <row r="3" spans="1:11" ht="12.75">
      <c r="A3" s="2"/>
      <c r="B3" s="138"/>
      <c r="C3" s="122"/>
      <c r="D3" s="123"/>
      <c r="E3" s="129"/>
      <c r="F3" s="132" t="s">
        <v>36</v>
      </c>
      <c r="G3" s="134" t="s">
        <v>36</v>
      </c>
      <c r="H3" s="126" t="s">
        <v>38</v>
      </c>
      <c r="I3" s="136"/>
      <c r="J3" s="136"/>
      <c r="K3" s="247"/>
    </row>
    <row r="4" spans="1:11" ht="12.75">
      <c r="A4" s="119" t="s">
        <v>32</v>
      </c>
      <c r="B4" s="329"/>
      <c r="C4" s="326"/>
      <c r="D4" s="326"/>
      <c r="E4" s="325"/>
      <c r="F4" s="132" t="s">
        <v>31</v>
      </c>
      <c r="G4" s="134" t="s">
        <v>31</v>
      </c>
      <c r="H4" s="126" t="s">
        <v>39</v>
      </c>
      <c r="I4" s="136"/>
      <c r="J4" s="136"/>
      <c r="K4" s="247"/>
    </row>
    <row r="5" spans="1:11" ht="12.75">
      <c r="A5" s="119" t="s">
        <v>33</v>
      </c>
      <c r="B5" s="327"/>
      <c r="C5" s="328"/>
      <c r="D5" s="326"/>
      <c r="E5" s="329"/>
      <c r="F5" s="132" t="s">
        <v>85</v>
      </c>
      <c r="G5" s="134" t="s">
        <v>35</v>
      </c>
      <c r="H5" s="126" t="s">
        <v>41</v>
      </c>
      <c r="I5" s="136"/>
      <c r="J5" s="136"/>
      <c r="K5" s="247"/>
    </row>
    <row r="6" spans="1:11" ht="12.75">
      <c r="A6" s="119">
        <v>1</v>
      </c>
      <c r="B6" s="305"/>
      <c r="C6" s="306"/>
      <c r="D6" s="306"/>
      <c r="E6" s="330"/>
      <c r="F6" s="332">
        <v>51347.64</v>
      </c>
      <c r="G6" s="303">
        <v>39047.54</v>
      </c>
      <c r="H6" s="142">
        <f>G6-I$1*12</f>
        <v>36347.54</v>
      </c>
      <c r="I6" s="140"/>
      <c r="J6" s="140"/>
      <c r="K6" s="247"/>
    </row>
    <row r="7" spans="1:11" ht="12.75">
      <c r="A7" s="119">
        <v>2</v>
      </c>
      <c r="B7" s="330"/>
      <c r="C7" s="331"/>
      <c r="D7" s="306"/>
      <c r="E7" s="330"/>
      <c r="F7" s="332">
        <v>53669.04</v>
      </c>
      <c r="G7" s="303">
        <v>40401.52</v>
      </c>
      <c r="H7" s="142">
        <f aca="true" t="shared" si="0" ref="H7:H13">G7-I$1*12</f>
        <v>37701.52</v>
      </c>
      <c r="I7" s="140"/>
      <c r="J7" s="140"/>
      <c r="K7" s="247"/>
    </row>
    <row r="8" spans="1:11" ht="12.75">
      <c r="A8" s="119">
        <v>3</v>
      </c>
      <c r="B8" s="330"/>
      <c r="C8" s="306"/>
      <c r="D8" s="306"/>
      <c r="E8" s="330"/>
      <c r="F8" s="332">
        <v>55990.2</v>
      </c>
      <c r="G8" s="303">
        <v>41731.94</v>
      </c>
      <c r="H8" s="142">
        <f t="shared" si="0"/>
        <v>39031.94</v>
      </c>
      <c r="I8" s="140"/>
      <c r="J8" s="140"/>
      <c r="K8" s="247"/>
    </row>
    <row r="9" spans="1:11" ht="12.75">
      <c r="A9" s="119">
        <v>4</v>
      </c>
      <c r="B9" s="330"/>
      <c r="C9" s="331"/>
      <c r="D9" s="306"/>
      <c r="E9" s="330"/>
      <c r="F9" s="332">
        <v>58325.64</v>
      </c>
      <c r="G9" s="303">
        <v>43045.05</v>
      </c>
      <c r="H9" s="142">
        <f t="shared" si="0"/>
        <v>40345.05</v>
      </c>
      <c r="I9" s="140"/>
      <c r="J9" s="140"/>
      <c r="K9" s="247"/>
    </row>
    <row r="10" spans="1:11" ht="12.75">
      <c r="A10" s="119">
        <v>5</v>
      </c>
      <c r="B10" s="330"/>
      <c r="C10" s="306"/>
      <c r="D10" s="306"/>
      <c r="E10" s="330"/>
      <c r="F10" s="332">
        <v>60517.08</v>
      </c>
      <c r="G10" s="303">
        <v>44267.97</v>
      </c>
      <c r="H10" s="142">
        <f t="shared" si="0"/>
        <v>41567.97</v>
      </c>
      <c r="I10" s="140"/>
      <c r="J10" s="140"/>
      <c r="K10" s="247"/>
    </row>
    <row r="11" spans="1:11" ht="12.75">
      <c r="A11" s="119">
        <v>6</v>
      </c>
      <c r="B11" s="330"/>
      <c r="C11" s="331"/>
      <c r="D11" s="306"/>
      <c r="E11" s="330"/>
      <c r="F11" s="332">
        <v>61555.2</v>
      </c>
      <c r="G11" s="303">
        <v>44847.21</v>
      </c>
      <c r="H11" s="142">
        <f t="shared" si="0"/>
        <v>42147.21</v>
      </c>
      <c r="I11" s="140"/>
      <c r="J11" s="140"/>
      <c r="K11" s="247"/>
    </row>
    <row r="12" spans="1:11" ht="12.75">
      <c r="A12" s="119">
        <v>7</v>
      </c>
      <c r="B12" s="330"/>
      <c r="C12" s="306"/>
      <c r="D12" s="306"/>
      <c r="E12" s="330"/>
      <c r="F12" s="332">
        <v>63746.52</v>
      </c>
      <c r="G12" s="303">
        <v>46069.3</v>
      </c>
      <c r="H12" s="142">
        <f t="shared" si="0"/>
        <v>43369.3</v>
      </c>
      <c r="I12" s="140"/>
      <c r="J12" s="140"/>
      <c r="K12" s="247"/>
    </row>
    <row r="13" spans="1:11" ht="12.75">
      <c r="A13" s="119">
        <v>8</v>
      </c>
      <c r="B13" s="330"/>
      <c r="C13" s="331"/>
      <c r="D13" s="306"/>
      <c r="E13" s="330"/>
      <c r="F13" s="332">
        <v>64899.72</v>
      </c>
      <c r="G13" s="303">
        <v>46712.16</v>
      </c>
      <c r="H13" s="142">
        <f t="shared" si="0"/>
        <v>44012.16</v>
      </c>
      <c r="I13" s="140"/>
      <c r="J13" s="140"/>
      <c r="K13" s="247"/>
    </row>
    <row r="14" ht="12.75">
      <c r="K14" s="247"/>
    </row>
    <row r="15" spans="1:11" ht="12.75">
      <c r="A15" s="21" t="s">
        <v>74</v>
      </c>
      <c r="B15" s="389" t="s">
        <v>116</v>
      </c>
      <c r="K15" s="247"/>
    </row>
    <row r="16" ht="12.75">
      <c r="K16" s="247"/>
    </row>
    <row r="17" spans="1:11" ht="12.75">
      <c r="A17" s="247"/>
      <c r="B17" s="279"/>
      <c r="C17" s="280"/>
      <c r="D17" s="280"/>
      <c r="E17" s="281"/>
      <c r="F17" s="272"/>
      <c r="G17" s="271"/>
      <c r="H17" s="282"/>
      <c r="I17" s="282"/>
      <c r="J17" s="247"/>
      <c r="K17" s="247"/>
    </row>
  </sheetData>
  <sheetProtection/>
  <hyperlinks>
    <hyperlink ref="B15" r:id="rId1" display="http://oeffentlicher-dienst.info/c/t/rechner/beamte/be?id=beamte-berlin-2018&amp;g=A_13&amp;s=1&amp;stkl=1&amp;r=&amp;kk=15.5&amp;z=100&amp;zkf=1&amp;f=3&amp;stj=2018"/>
  </hyperlinks>
  <printOptions/>
  <pageMargins left="0.25" right="0.25" top="0.75" bottom="0.75" header="0.3" footer="0.3"/>
  <pageSetup horizontalDpi="600" verticalDpi="600" orientation="landscape" paperSize="9" r:id="rId2"/>
</worksheet>
</file>

<file path=xl/worksheets/sheet13.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
    </sheetView>
  </sheetViews>
  <sheetFormatPr defaultColWidth="11.421875" defaultRowHeight="12.75"/>
  <cols>
    <col min="1" max="1" width="13.421875" style="0" customWidth="1"/>
    <col min="2" max="2" width="13.28125" style="139" customWidth="1"/>
    <col min="3" max="3" width="12.7109375" style="121" customWidth="1"/>
    <col min="4" max="4" width="15.57421875" style="121" customWidth="1"/>
    <col min="5" max="5" width="12.7109375" style="1" customWidth="1"/>
    <col min="6" max="6" width="12.7109375" style="4" customWidth="1"/>
    <col min="7" max="7" width="12.7109375" style="6" customWidth="1"/>
    <col min="8" max="8" width="17.00390625" style="2" customWidth="1"/>
    <col min="9" max="9" width="12.421875" style="2" customWidth="1"/>
    <col min="13" max="13" width="11.57421875" style="0" customWidth="1"/>
    <col min="15" max="15" width="11.57421875" style="0" customWidth="1"/>
  </cols>
  <sheetData>
    <row r="1" spans="1:11" ht="12.75">
      <c r="A1" s="2" t="s">
        <v>99</v>
      </c>
      <c r="B1" s="356"/>
      <c r="C1" s="357"/>
      <c r="F1" s="250" t="s">
        <v>92</v>
      </c>
      <c r="G1" s="323">
        <f>Grunddaten!C11</f>
        <v>43252</v>
      </c>
      <c r="H1" s="141" t="s">
        <v>9</v>
      </c>
      <c r="I1" s="32">
        <f>Grunddaten!A2</f>
        <v>225</v>
      </c>
      <c r="K1" s="247"/>
    </row>
    <row r="2" spans="1:11" ht="12.75">
      <c r="A2" s="2"/>
      <c r="K2" s="247"/>
    </row>
    <row r="3" spans="1:11" ht="12.75">
      <c r="A3" s="2"/>
      <c r="B3" s="138"/>
      <c r="C3" s="122"/>
      <c r="D3" s="123"/>
      <c r="E3" s="129"/>
      <c r="F3" s="132" t="s">
        <v>36</v>
      </c>
      <c r="G3" s="134" t="s">
        <v>36</v>
      </c>
      <c r="H3" s="126" t="s">
        <v>38</v>
      </c>
      <c r="I3" s="136"/>
      <c r="J3" s="136"/>
      <c r="K3" s="247"/>
    </row>
    <row r="4" spans="1:11" ht="12.75">
      <c r="A4" s="119" t="s">
        <v>32</v>
      </c>
      <c r="B4" s="329"/>
      <c r="C4" s="326"/>
      <c r="D4" s="326"/>
      <c r="E4" s="325"/>
      <c r="F4" s="132" t="s">
        <v>31</v>
      </c>
      <c r="G4" s="134" t="s">
        <v>31</v>
      </c>
      <c r="H4" s="126" t="s">
        <v>39</v>
      </c>
      <c r="I4" s="136"/>
      <c r="J4" s="136"/>
      <c r="K4" s="247"/>
    </row>
    <row r="5" spans="1:11" ht="12.75">
      <c r="A5" s="119" t="s">
        <v>33</v>
      </c>
      <c r="B5" s="327"/>
      <c r="C5" s="328"/>
      <c r="D5" s="326"/>
      <c r="E5" s="329"/>
      <c r="F5" s="132" t="s">
        <v>85</v>
      </c>
      <c r="G5" s="134" t="s">
        <v>35</v>
      </c>
      <c r="H5" s="126" t="s">
        <v>41</v>
      </c>
      <c r="I5" s="136"/>
      <c r="J5" s="136"/>
      <c r="K5" s="247"/>
    </row>
    <row r="6" spans="1:11" ht="12.75">
      <c r="A6" s="119">
        <v>1</v>
      </c>
      <c r="B6" s="305"/>
      <c r="C6" s="306"/>
      <c r="D6" s="306"/>
      <c r="E6" s="330"/>
      <c r="F6" s="332"/>
      <c r="G6" s="303"/>
      <c r="H6" s="142"/>
      <c r="I6" s="140"/>
      <c r="J6" s="140"/>
      <c r="K6" s="247"/>
    </row>
    <row r="7" spans="1:11" ht="12.75">
      <c r="A7" s="119">
        <v>2</v>
      </c>
      <c r="B7" s="330"/>
      <c r="C7" s="331"/>
      <c r="D7" s="306"/>
      <c r="E7" s="330"/>
      <c r="F7" s="332"/>
      <c r="G7" s="303"/>
      <c r="H7" s="142"/>
      <c r="I7" s="140"/>
      <c r="J7" s="140"/>
      <c r="K7" s="247"/>
    </row>
    <row r="8" spans="1:11" ht="12.75">
      <c r="A8" s="119">
        <v>3</v>
      </c>
      <c r="B8" s="330"/>
      <c r="C8" s="306"/>
      <c r="D8" s="306"/>
      <c r="E8" s="330"/>
      <c r="F8" s="332"/>
      <c r="G8" s="303"/>
      <c r="H8" s="142"/>
      <c r="I8" s="140"/>
      <c r="J8" s="140"/>
      <c r="K8" s="247"/>
    </row>
    <row r="9" spans="1:11" ht="12.75">
      <c r="A9" s="119">
        <v>4</v>
      </c>
      <c r="B9" s="330"/>
      <c r="C9" s="331"/>
      <c r="D9" s="306"/>
      <c r="E9" s="330"/>
      <c r="F9" s="332"/>
      <c r="G9" s="303"/>
      <c r="H9" s="142"/>
      <c r="I9" s="140"/>
      <c r="J9" s="140"/>
      <c r="K9" s="247"/>
    </row>
    <row r="10" spans="1:11" ht="12.75">
      <c r="A10" s="119">
        <v>5</v>
      </c>
      <c r="B10" s="330"/>
      <c r="C10" s="306"/>
      <c r="D10" s="306"/>
      <c r="E10" s="330"/>
      <c r="F10" s="332"/>
      <c r="G10" s="303"/>
      <c r="H10" s="142"/>
      <c r="I10" s="140"/>
      <c r="J10" s="140"/>
      <c r="K10" s="247"/>
    </row>
    <row r="11" spans="1:11" ht="12.75">
      <c r="A11" s="119">
        <v>6</v>
      </c>
      <c r="B11" s="330"/>
      <c r="C11" s="331"/>
      <c r="D11" s="306"/>
      <c r="E11" s="330"/>
      <c r="F11" s="332"/>
      <c r="G11" s="303"/>
      <c r="H11" s="142"/>
      <c r="I11" s="140"/>
      <c r="J11" s="140"/>
      <c r="K11" s="247"/>
    </row>
    <row r="12" spans="1:11" ht="12.75">
      <c r="A12" s="119">
        <v>7</v>
      </c>
      <c r="B12" s="330"/>
      <c r="C12" s="306"/>
      <c r="D12" s="306"/>
      <c r="E12" s="330"/>
      <c r="F12" s="332"/>
      <c r="G12" s="303"/>
      <c r="H12" s="142"/>
      <c r="I12" s="140"/>
      <c r="J12" s="140"/>
      <c r="K12" s="247"/>
    </row>
    <row r="13" spans="1:11" ht="12.75">
      <c r="A13" s="119">
        <v>8</v>
      </c>
      <c r="B13" s="330"/>
      <c r="C13" s="331"/>
      <c r="D13" s="306"/>
      <c r="E13" s="330"/>
      <c r="F13" s="332">
        <v>62211.72</v>
      </c>
      <c r="G13" s="303">
        <v>45043.71</v>
      </c>
      <c r="H13" s="142">
        <f>G13-I$1*12</f>
        <v>42343.71</v>
      </c>
      <c r="I13" s="140"/>
      <c r="J13" s="140"/>
      <c r="K13" s="247"/>
    </row>
    <row r="14" ht="12.75">
      <c r="K14" s="247"/>
    </row>
    <row r="15" spans="1:11" ht="12.75">
      <c r="A15" s="21" t="s">
        <v>74</v>
      </c>
      <c r="B15" s="389" t="s">
        <v>117</v>
      </c>
      <c r="K15" s="247"/>
    </row>
    <row r="16" ht="12.75">
      <c r="K16" s="247"/>
    </row>
    <row r="17" spans="1:11" ht="12.75">
      <c r="A17" s="247"/>
      <c r="B17" s="279"/>
      <c r="C17" s="280"/>
      <c r="D17" s="280"/>
      <c r="E17" s="281"/>
      <c r="F17" s="272"/>
      <c r="G17" s="271"/>
      <c r="H17" s="282"/>
      <c r="I17" s="282"/>
      <c r="J17" s="247"/>
      <c r="K17" s="247"/>
    </row>
  </sheetData>
  <sheetProtection/>
  <hyperlinks>
    <hyperlink ref="B15" r:id="rId1" display="http://oeffentlicher-dienst.info/c/t/rechner/beamte/be?id=beamte-berlin-2018&amp;g=A_13&amp;s=8&amp;f=1&amp;z=100&amp;stj=2018&amp;stkl=1&amp;r=0&amp;zkf=0"/>
  </hyperlinks>
  <printOptions/>
  <pageMargins left="0.25" right="0.25" top="0.75" bottom="0.75" header="0.3" footer="0.3"/>
  <pageSetup horizontalDpi="600" verticalDpi="600" orientation="landscape" paperSize="9" r:id="rId2"/>
</worksheet>
</file>

<file path=xl/worksheets/sheet14.xml><?xml version="1.0" encoding="utf-8"?>
<worksheet xmlns="http://schemas.openxmlformats.org/spreadsheetml/2006/main" xmlns:r="http://schemas.openxmlformats.org/officeDocument/2006/relationships">
  <dimension ref="A1:K30"/>
  <sheetViews>
    <sheetView zoomScalePageLayoutView="0" workbookViewId="0" topLeftCell="A1">
      <selection activeCell="B14" sqref="B14"/>
    </sheetView>
  </sheetViews>
  <sheetFormatPr defaultColWidth="11.421875" defaultRowHeight="12.75"/>
  <cols>
    <col min="1" max="1" width="15.140625" style="422" customWidth="1"/>
    <col min="2" max="2" width="13.28125" style="415" customWidth="1"/>
    <col min="3" max="3" width="12.7109375" style="416" customWidth="1"/>
    <col min="4" max="4" width="15.57421875" style="416" customWidth="1"/>
    <col min="5" max="5" width="12.7109375" style="417" customWidth="1"/>
    <col min="6" max="6" width="12.7109375" style="418" customWidth="1"/>
    <col min="7" max="7" width="12.7109375" style="419" customWidth="1"/>
    <col min="8" max="8" width="16.28125" style="414" customWidth="1"/>
    <col min="9" max="9" width="12.421875" style="414" customWidth="1"/>
    <col min="10" max="15" width="11.57421875" style="422" customWidth="1"/>
    <col min="16" max="16384" width="11.57421875" style="422" customWidth="1"/>
  </cols>
  <sheetData>
    <row r="1" spans="1:11" ht="12.75">
      <c r="A1" s="414" t="s">
        <v>128</v>
      </c>
      <c r="H1" s="420" t="s">
        <v>9</v>
      </c>
      <c r="I1" s="421">
        <v>210</v>
      </c>
      <c r="K1" s="423"/>
    </row>
    <row r="2" spans="1:11" ht="12.75">
      <c r="A2" s="414"/>
      <c r="K2" s="423"/>
    </row>
    <row r="3" spans="1:11" ht="12.75">
      <c r="A3" s="414"/>
      <c r="B3" s="424" t="s">
        <v>34</v>
      </c>
      <c r="C3" s="425" t="s">
        <v>34</v>
      </c>
      <c r="D3" s="426" t="s">
        <v>129</v>
      </c>
      <c r="E3" s="427" t="s">
        <v>130</v>
      </c>
      <c r="F3" s="428" t="s">
        <v>36</v>
      </c>
      <c r="G3" s="426" t="s">
        <v>36</v>
      </c>
      <c r="H3" s="429" t="s">
        <v>38</v>
      </c>
      <c r="I3" s="430" t="s">
        <v>131</v>
      </c>
      <c r="J3" s="430" t="s">
        <v>131</v>
      </c>
      <c r="K3" s="423"/>
    </row>
    <row r="4" spans="1:11" ht="12.75">
      <c r="A4" s="431" t="s">
        <v>32</v>
      </c>
      <c r="B4" s="427" t="s">
        <v>37</v>
      </c>
      <c r="C4" s="426" t="s">
        <v>37</v>
      </c>
      <c r="D4" s="426" t="s">
        <v>39</v>
      </c>
      <c r="E4" s="427" t="s">
        <v>132</v>
      </c>
      <c r="F4" s="428" t="s">
        <v>31</v>
      </c>
      <c r="G4" s="426" t="s">
        <v>31</v>
      </c>
      <c r="H4" s="429" t="s">
        <v>39</v>
      </c>
      <c r="I4" s="430" t="s">
        <v>133</v>
      </c>
      <c r="J4" s="430" t="s">
        <v>133</v>
      </c>
      <c r="K4" s="423"/>
    </row>
    <row r="5" spans="1:11" ht="12.75">
      <c r="A5" s="431" t="s">
        <v>33</v>
      </c>
      <c r="B5" s="424" t="s">
        <v>85</v>
      </c>
      <c r="C5" s="426" t="s">
        <v>35</v>
      </c>
      <c r="D5" s="426" t="s">
        <v>41</v>
      </c>
      <c r="E5" s="427" t="s">
        <v>85</v>
      </c>
      <c r="F5" s="428" t="s">
        <v>85</v>
      </c>
      <c r="G5" s="426" t="s">
        <v>35</v>
      </c>
      <c r="H5" s="429" t="s">
        <v>41</v>
      </c>
      <c r="I5" s="430"/>
      <c r="J5" s="430" t="s">
        <v>134</v>
      </c>
      <c r="K5" s="423"/>
    </row>
    <row r="6" spans="1:11" ht="12.75">
      <c r="A6" s="431">
        <v>4</v>
      </c>
      <c r="B6" s="432"/>
      <c r="C6" s="433"/>
      <c r="D6" s="434"/>
      <c r="E6" s="432"/>
      <c r="F6" s="435">
        <v>57946.82</v>
      </c>
      <c r="G6" s="436">
        <v>42833.31</v>
      </c>
      <c r="H6" s="437">
        <f aca="true" t="shared" si="0" ref="H6:H13">G6-I$1*12</f>
        <v>40313.31</v>
      </c>
      <c r="I6" s="438">
        <f aca="true" t="shared" si="1" ref="I6:I13">H6-H$18</f>
        <v>5256.493499999997</v>
      </c>
      <c r="J6" s="438">
        <f aca="true" t="shared" si="2" ref="J6:J13">H6-H$19</f>
        <v>4486.479999999996</v>
      </c>
      <c r="K6" s="423"/>
    </row>
    <row r="7" spans="1:11" ht="12.75">
      <c r="A7" s="431">
        <v>5</v>
      </c>
      <c r="B7" s="432"/>
      <c r="C7" s="439"/>
      <c r="D7" s="434"/>
      <c r="E7" s="432"/>
      <c r="F7" s="435">
        <v>60241.78</v>
      </c>
      <c r="G7" s="436">
        <v>44114.72</v>
      </c>
      <c r="H7" s="437">
        <f t="shared" si="0"/>
        <v>41594.72</v>
      </c>
      <c r="I7" s="438">
        <f t="shared" si="1"/>
        <v>6537.9035</v>
      </c>
      <c r="J7" s="438">
        <f t="shared" si="2"/>
        <v>5767.889999999999</v>
      </c>
      <c r="K7" s="423"/>
    </row>
    <row r="8" spans="1:11" ht="12.75">
      <c r="A8" s="431">
        <v>6</v>
      </c>
      <c r="B8" s="432"/>
      <c r="C8" s="433"/>
      <c r="D8" s="434"/>
      <c r="E8" s="432"/>
      <c r="F8" s="435">
        <v>62536.24</v>
      </c>
      <c r="G8" s="436">
        <v>45394.36</v>
      </c>
      <c r="H8" s="437">
        <f t="shared" si="0"/>
        <v>42874.36</v>
      </c>
      <c r="I8" s="438">
        <f t="shared" si="1"/>
        <v>7817.5435</v>
      </c>
      <c r="J8" s="438">
        <f t="shared" si="2"/>
        <v>7047.529999999999</v>
      </c>
      <c r="K8" s="423"/>
    </row>
    <row r="9" spans="1:11" ht="12.75">
      <c r="A9" s="431">
        <v>7</v>
      </c>
      <c r="B9" s="432"/>
      <c r="C9" s="439"/>
      <c r="D9" s="434"/>
      <c r="E9" s="432"/>
      <c r="F9" s="435">
        <v>64066</v>
      </c>
      <c r="G9" s="436">
        <v>46247.52</v>
      </c>
      <c r="H9" s="437">
        <f t="shared" si="0"/>
        <v>43727.52</v>
      </c>
      <c r="I9" s="438">
        <f t="shared" si="1"/>
        <v>8670.703499999996</v>
      </c>
      <c r="J9" s="438">
        <f t="shared" si="2"/>
        <v>7900.689999999995</v>
      </c>
      <c r="K9" s="423"/>
    </row>
    <row r="10" spans="1:11" ht="12.75">
      <c r="A10" s="431">
        <v>8</v>
      </c>
      <c r="B10" s="432"/>
      <c r="C10" s="433"/>
      <c r="D10" s="434"/>
      <c r="E10" s="432"/>
      <c r="F10" s="435">
        <v>65595.76</v>
      </c>
      <c r="G10" s="436">
        <v>47099.14</v>
      </c>
      <c r="H10" s="437">
        <f t="shared" si="0"/>
        <v>44579.14</v>
      </c>
      <c r="I10" s="438">
        <f t="shared" si="1"/>
        <v>9522.323499999999</v>
      </c>
      <c r="J10" s="438">
        <f t="shared" si="2"/>
        <v>8752.309999999998</v>
      </c>
      <c r="K10" s="423"/>
    </row>
    <row r="11" spans="1:11" ht="12.75">
      <c r="A11" s="431">
        <v>9</v>
      </c>
      <c r="B11" s="432"/>
      <c r="C11" s="433"/>
      <c r="D11" s="434"/>
      <c r="E11" s="432"/>
      <c r="F11" s="435">
        <v>67125.91</v>
      </c>
      <c r="G11" s="436">
        <v>47951.98</v>
      </c>
      <c r="H11" s="437">
        <f t="shared" si="0"/>
        <v>45431.98</v>
      </c>
      <c r="I11" s="438">
        <f t="shared" si="1"/>
        <v>10375.163500000002</v>
      </c>
      <c r="J11" s="438">
        <f t="shared" si="2"/>
        <v>9605.150000000001</v>
      </c>
      <c r="K11" s="423"/>
    </row>
    <row r="12" spans="1:11" ht="12.75">
      <c r="A12" s="431">
        <v>10</v>
      </c>
      <c r="B12" s="432"/>
      <c r="C12" s="433"/>
      <c r="D12" s="434"/>
      <c r="E12" s="432"/>
      <c r="F12" s="435">
        <v>68655.54</v>
      </c>
      <c r="G12" s="436">
        <v>48803.24</v>
      </c>
      <c r="H12" s="437">
        <f t="shared" si="0"/>
        <v>46283.24</v>
      </c>
      <c r="I12" s="438">
        <f t="shared" si="1"/>
        <v>11226.423499999997</v>
      </c>
      <c r="J12" s="438">
        <f t="shared" si="2"/>
        <v>10456.409999999996</v>
      </c>
      <c r="K12" s="423"/>
    </row>
    <row r="13" spans="1:11" ht="12.75">
      <c r="A13" s="431">
        <v>11</v>
      </c>
      <c r="B13" s="440">
        <v>5542.7</v>
      </c>
      <c r="C13" s="433"/>
      <c r="D13" s="434"/>
      <c r="E13" s="432"/>
      <c r="F13" s="435">
        <v>70185.56</v>
      </c>
      <c r="G13" s="436">
        <v>49655.9</v>
      </c>
      <c r="H13" s="437">
        <f t="shared" si="0"/>
        <v>47135.9</v>
      </c>
      <c r="I13" s="438">
        <f t="shared" si="1"/>
        <v>12079.0835</v>
      </c>
      <c r="J13" s="438">
        <f t="shared" si="2"/>
        <v>11309.07</v>
      </c>
      <c r="K13" s="423"/>
    </row>
    <row r="14" spans="1:11" ht="12.75">
      <c r="A14" s="441" t="s">
        <v>135</v>
      </c>
      <c r="B14" s="432">
        <f>B13*0.7175</f>
        <v>3976.88725</v>
      </c>
      <c r="C14" s="439"/>
      <c r="D14" s="442"/>
      <c r="E14" s="432"/>
      <c r="F14" s="443">
        <f>B14*12+E14</f>
        <v>47722.647000000004</v>
      </c>
      <c r="G14" s="442"/>
      <c r="H14" s="437"/>
      <c r="I14" s="437"/>
      <c r="J14" s="444"/>
      <c r="K14" s="423"/>
    </row>
    <row r="15" spans="2:11" ht="12.75">
      <c r="B15" s="445" t="s">
        <v>136</v>
      </c>
      <c r="C15" s="446" t="s">
        <v>137</v>
      </c>
      <c r="D15" s="442"/>
      <c r="K15" s="423"/>
    </row>
    <row r="16" spans="2:11" ht="12.75">
      <c r="B16" s="432"/>
      <c r="C16" s="442"/>
      <c r="D16" s="442"/>
      <c r="E16" s="444"/>
      <c r="K16" s="423"/>
    </row>
    <row r="17" ht="12.75">
      <c r="K17" s="423"/>
    </row>
    <row r="18" spans="7:11" ht="12.75">
      <c r="G18" s="447" t="s">
        <v>138</v>
      </c>
      <c r="H18" s="448">
        <f>'[1]E13 - Modell'!K47</f>
        <v>35056.8165</v>
      </c>
      <c r="I18" s="448"/>
      <c r="K18" s="423"/>
    </row>
    <row r="19" spans="7:11" ht="12.75">
      <c r="G19" s="447" t="s">
        <v>139</v>
      </c>
      <c r="H19" s="448">
        <f>'[1]E13 - Tabelle'!L11</f>
        <v>35826.83</v>
      </c>
      <c r="I19" s="448"/>
      <c r="K19" s="423"/>
    </row>
    <row r="20" ht="12.75">
      <c r="K20" s="423"/>
    </row>
    <row r="21" spans="1:11" ht="12.75">
      <c r="A21" s="449" t="s">
        <v>74</v>
      </c>
      <c r="B21" s="450" t="s">
        <v>140</v>
      </c>
      <c r="K21" s="423"/>
    </row>
    <row r="22" ht="12.75">
      <c r="K22" s="423"/>
    </row>
    <row r="23" spans="1:11" ht="12.75">
      <c r="A23" s="423"/>
      <c r="B23" s="451"/>
      <c r="C23" s="452"/>
      <c r="D23" s="452"/>
      <c r="E23" s="453"/>
      <c r="F23" s="454"/>
      <c r="G23" s="455"/>
      <c r="H23" s="456"/>
      <c r="I23" s="456"/>
      <c r="J23" s="423"/>
      <c r="K23" s="423"/>
    </row>
    <row r="27" spans="1:10" ht="12.75">
      <c r="A27" s="457" t="s">
        <v>17</v>
      </c>
      <c r="B27" s="458" t="s">
        <v>2</v>
      </c>
      <c r="C27" s="459">
        <v>1</v>
      </c>
      <c r="D27" s="459">
        <v>2</v>
      </c>
      <c r="E27" s="460">
        <v>3</v>
      </c>
      <c r="F27" s="460">
        <v>4</v>
      </c>
      <c r="G27" s="460">
        <v>5</v>
      </c>
      <c r="H27" s="459">
        <v>6</v>
      </c>
      <c r="I27" s="459">
        <v>7</v>
      </c>
      <c r="J27" s="459">
        <v>8</v>
      </c>
    </row>
    <row r="28" spans="1:10" ht="12.75">
      <c r="A28" s="461" t="s">
        <v>141</v>
      </c>
      <c r="B28" s="461"/>
      <c r="C28" s="462">
        <v>3849.02</v>
      </c>
      <c r="D28" s="462">
        <v>4042.47</v>
      </c>
      <c r="E28" s="463">
        <v>4235.9</v>
      </c>
      <c r="F28" s="463">
        <v>4430.52</v>
      </c>
      <c r="G28" s="463">
        <v>4613.14</v>
      </c>
      <c r="H28" s="462">
        <v>4699.65</v>
      </c>
      <c r="I28" s="462">
        <v>4882.26</v>
      </c>
      <c r="J28" s="462">
        <v>4978.36</v>
      </c>
    </row>
    <row r="29" spans="1:10" ht="12.75">
      <c r="A29" s="461" t="s">
        <v>142</v>
      </c>
      <c r="B29" s="461"/>
      <c r="C29" s="462">
        <v>2974.17</v>
      </c>
      <c r="D29" s="462">
        <v>3090.7</v>
      </c>
      <c r="E29" s="463">
        <v>3205.09</v>
      </c>
      <c r="F29" s="463">
        <v>3318.12</v>
      </c>
      <c r="G29" s="463">
        <v>3422.14</v>
      </c>
      <c r="H29" s="462">
        <v>3470.76</v>
      </c>
      <c r="I29" s="462">
        <v>3572.58</v>
      </c>
      <c r="J29" s="462">
        <v>3626.03</v>
      </c>
    </row>
    <row r="30" spans="2:10" ht="12.75">
      <c r="B30" s="464"/>
      <c r="C30" s="464"/>
      <c r="D30" s="464"/>
      <c r="E30" s="419"/>
      <c r="F30" s="419"/>
      <c r="H30" s="464"/>
      <c r="I30" s="464"/>
      <c r="J30" s="464"/>
    </row>
  </sheetData>
  <sheetProtection/>
  <hyperlinks>
    <hyperlink ref="C15" r:id="rId1" display="http://www.brutto-netto-rechner.info"/>
  </hyperlinks>
  <printOptions/>
  <pageMargins left="0.25" right="0.25" top="0.75" bottom="0.75" header="0.3" footer="0.3"/>
  <pageSetup horizontalDpi="600" verticalDpi="600" orientation="landscape" paperSize="9" r:id="rId2"/>
</worksheet>
</file>

<file path=xl/worksheets/sheet15.xml><?xml version="1.0" encoding="utf-8"?>
<worksheet xmlns="http://schemas.openxmlformats.org/spreadsheetml/2006/main" xmlns:r="http://schemas.openxmlformats.org/officeDocument/2006/relationships">
  <dimension ref="A1:K30"/>
  <sheetViews>
    <sheetView zoomScalePageLayoutView="0" workbookViewId="0" topLeftCell="A1">
      <selection activeCell="F13" sqref="F13"/>
    </sheetView>
  </sheetViews>
  <sheetFormatPr defaultColWidth="11.421875" defaultRowHeight="12.75"/>
  <cols>
    <col min="1" max="1" width="15.140625" style="422" customWidth="1"/>
    <col min="2" max="2" width="13.28125" style="415" customWidth="1"/>
    <col min="3" max="3" width="12.7109375" style="416" customWidth="1"/>
    <col min="4" max="4" width="15.57421875" style="416" customWidth="1"/>
    <col min="5" max="5" width="12.7109375" style="417" customWidth="1"/>
    <col min="6" max="6" width="12.7109375" style="418" customWidth="1"/>
    <col min="7" max="7" width="12.7109375" style="419" customWidth="1"/>
    <col min="8" max="8" width="16.28125" style="414" customWidth="1"/>
    <col min="9" max="9" width="12.421875" style="414" customWidth="1"/>
    <col min="10" max="15" width="11.57421875" style="422" customWidth="1"/>
    <col min="16" max="16384" width="11.57421875" style="422" customWidth="1"/>
  </cols>
  <sheetData>
    <row r="1" spans="1:11" ht="12.75">
      <c r="A1" s="414" t="s">
        <v>128</v>
      </c>
      <c r="H1" s="420" t="s">
        <v>9</v>
      </c>
      <c r="I1" s="421">
        <v>210</v>
      </c>
      <c r="K1" s="423"/>
    </row>
    <row r="2" spans="1:11" ht="12.75">
      <c r="A2" s="414"/>
      <c r="K2" s="423"/>
    </row>
    <row r="3" spans="1:11" ht="12.75">
      <c r="A3" s="414"/>
      <c r="B3" s="424" t="s">
        <v>34</v>
      </c>
      <c r="C3" s="425" t="s">
        <v>34</v>
      </c>
      <c r="D3" s="426" t="s">
        <v>129</v>
      </c>
      <c r="E3" s="427" t="s">
        <v>130</v>
      </c>
      <c r="F3" s="428" t="s">
        <v>36</v>
      </c>
      <c r="G3" s="426" t="s">
        <v>36</v>
      </c>
      <c r="H3" s="429" t="s">
        <v>38</v>
      </c>
      <c r="I3" s="430" t="s">
        <v>131</v>
      </c>
      <c r="J3" s="430" t="s">
        <v>131</v>
      </c>
      <c r="K3" s="423"/>
    </row>
    <row r="4" spans="1:11" ht="12.75">
      <c r="A4" s="431" t="s">
        <v>32</v>
      </c>
      <c r="B4" s="427" t="s">
        <v>37</v>
      </c>
      <c r="C4" s="426" t="s">
        <v>37</v>
      </c>
      <c r="D4" s="426" t="s">
        <v>39</v>
      </c>
      <c r="E4" s="427" t="s">
        <v>132</v>
      </c>
      <c r="F4" s="428" t="s">
        <v>31</v>
      </c>
      <c r="G4" s="426" t="s">
        <v>31</v>
      </c>
      <c r="H4" s="429" t="s">
        <v>39</v>
      </c>
      <c r="I4" s="430" t="s">
        <v>133</v>
      </c>
      <c r="J4" s="430" t="s">
        <v>133</v>
      </c>
      <c r="K4" s="423"/>
    </row>
    <row r="5" spans="1:11" ht="12.75">
      <c r="A5" s="431" t="s">
        <v>33</v>
      </c>
      <c r="B5" s="424" t="s">
        <v>85</v>
      </c>
      <c r="C5" s="426" t="s">
        <v>35</v>
      </c>
      <c r="D5" s="426" t="s">
        <v>41</v>
      </c>
      <c r="E5" s="427" t="s">
        <v>85</v>
      </c>
      <c r="F5" s="428" t="s">
        <v>85</v>
      </c>
      <c r="G5" s="426" t="s">
        <v>35</v>
      </c>
      <c r="H5" s="429" t="s">
        <v>41</v>
      </c>
      <c r="I5" s="430"/>
      <c r="J5" s="430" t="s">
        <v>134</v>
      </c>
      <c r="K5" s="423"/>
    </row>
    <row r="6" spans="1:11" ht="12.75">
      <c r="A6" s="431">
        <v>4</v>
      </c>
      <c r="B6" s="432"/>
      <c r="C6" s="433"/>
      <c r="D6" s="434"/>
      <c r="E6" s="432"/>
      <c r="F6" s="435"/>
      <c r="G6" s="436"/>
      <c r="H6" s="437"/>
      <c r="I6" s="438"/>
      <c r="J6" s="438"/>
      <c r="K6" s="423"/>
    </row>
    <row r="7" spans="1:11" ht="12.75">
      <c r="A7" s="431">
        <v>5</v>
      </c>
      <c r="B7" s="432"/>
      <c r="C7" s="439"/>
      <c r="D7" s="434"/>
      <c r="E7" s="432"/>
      <c r="F7" s="435"/>
      <c r="G7" s="436"/>
      <c r="H7" s="437"/>
      <c r="I7" s="438"/>
      <c r="J7" s="438"/>
      <c r="K7" s="423"/>
    </row>
    <row r="8" spans="1:11" ht="12.75">
      <c r="A8" s="431">
        <v>6</v>
      </c>
      <c r="B8" s="432"/>
      <c r="C8" s="433"/>
      <c r="D8" s="434"/>
      <c r="E8" s="432"/>
      <c r="F8" s="435"/>
      <c r="G8" s="436"/>
      <c r="H8" s="437"/>
      <c r="I8" s="438"/>
      <c r="J8" s="438"/>
      <c r="K8" s="423"/>
    </row>
    <row r="9" spans="1:11" ht="12.75">
      <c r="A9" s="431">
        <v>7</v>
      </c>
      <c r="B9" s="432"/>
      <c r="C9" s="439"/>
      <c r="D9" s="434"/>
      <c r="E9" s="432"/>
      <c r="F9" s="435"/>
      <c r="G9" s="436"/>
      <c r="H9" s="437"/>
      <c r="I9" s="438"/>
      <c r="J9" s="438"/>
      <c r="K9" s="423"/>
    </row>
    <row r="10" spans="1:11" ht="12.75">
      <c r="A10" s="431">
        <v>8</v>
      </c>
      <c r="B10" s="432"/>
      <c r="C10" s="433"/>
      <c r="D10" s="434"/>
      <c r="E10" s="432"/>
      <c r="F10" s="435"/>
      <c r="G10" s="436"/>
      <c r="H10" s="437"/>
      <c r="I10" s="438"/>
      <c r="J10" s="438"/>
      <c r="K10" s="423"/>
    </row>
    <row r="11" spans="1:11" ht="12.75">
      <c r="A11" s="431">
        <v>9</v>
      </c>
      <c r="B11" s="432"/>
      <c r="C11" s="433"/>
      <c r="D11" s="434"/>
      <c r="E11" s="432"/>
      <c r="F11" s="435"/>
      <c r="G11" s="436"/>
      <c r="H11" s="437"/>
      <c r="I11" s="438"/>
      <c r="J11" s="438"/>
      <c r="K11" s="423"/>
    </row>
    <row r="12" spans="1:11" ht="12.75">
      <c r="A12" s="431">
        <v>10</v>
      </c>
      <c r="B12" s="432"/>
      <c r="C12" s="433"/>
      <c r="D12" s="434"/>
      <c r="E12" s="432"/>
      <c r="F12" s="435"/>
      <c r="G12" s="436"/>
      <c r="H12" s="437"/>
      <c r="I12" s="438"/>
      <c r="J12" s="438"/>
      <c r="K12" s="423"/>
    </row>
    <row r="13" spans="1:11" ht="12.75">
      <c r="A13" s="431">
        <v>11</v>
      </c>
      <c r="B13" s="440">
        <v>5312.22</v>
      </c>
      <c r="C13" s="433"/>
      <c r="D13" s="434"/>
      <c r="E13" s="432"/>
      <c r="F13" s="435">
        <v>67225.54</v>
      </c>
      <c r="G13" s="436">
        <v>47835.7</v>
      </c>
      <c r="H13" s="437">
        <f>G13-I$1*12</f>
        <v>45315.7</v>
      </c>
      <c r="I13" s="438">
        <f>H13-H$18</f>
        <v>10258.883499999996</v>
      </c>
      <c r="J13" s="438">
        <f>H13-H$19</f>
        <v>9488.869999999995</v>
      </c>
      <c r="K13" s="423"/>
    </row>
    <row r="14" spans="1:11" ht="12.75">
      <c r="A14" s="441" t="s">
        <v>135</v>
      </c>
      <c r="B14" s="432">
        <f>B13*0.7175</f>
        <v>3811.51785</v>
      </c>
      <c r="C14" s="439"/>
      <c r="D14" s="442"/>
      <c r="E14" s="432"/>
      <c r="F14" s="443">
        <f>B14*12+E14</f>
        <v>45738.2142</v>
      </c>
      <c r="G14" s="442"/>
      <c r="H14" s="437"/>
      <c r="I14" s="437"/>
      <c r="J14" s="444"/>
      <c r="K14" s="423"/>
    </row>
    <row r="15" spans="2:11" ht="12.75">
      <c r="B15" s="445" t="s">
        <v>136</v>
      </c>
      <c r="C15" s="446" t="s">
        <v>137</v>
      </c>
      <c r="D15" s="442"/>
      <c r="K15" s="423"/>
    </row>
    <row r="16" spans="2:11" ht="12.75">
      <c r="B16" s="432"/>
      <c r="C16" s="442"/>
      <c r="D16" s="442"/>
      <c r="E16" s="444"/>
      <c r="K16" s="423"/>
    </row>
    <row r="17" ht="12.75">
      <c r="K17" s="423"/>
    </row>
    <row r="18" spans="7:11" ht="12.75">
      <c r="G18" s="447" t="s">
        <v>138</v>
      </c>
      <c r="H18" s="448">
        <f>'[1]E13 - Modell'!K47</f>
        <v>35056.8165</v>
      </c>
      <c r="I18" s="448"/>
      <c r="K18" s="423"/>
    </row>
    <row r="19" spans="7:11" ht="12.75">
      <c r="G19" s="447" t="s">
        <v>139</v>
      </c>
      <c r="H19" s="448">
        <f>'[1]E13 - Tabelle'!L11</f>
        <v>35826.83</v>
      </c>
      <c r="I19" s="448"/>
      <c r="K19" s="423"/>
    </row>
    <row r="20" ht="12.75">
      <c r="K20" s="423"/>
    </row>
    <row r="21" spans="1:11" ht="12.75">
      <c r="A21" s="449" t="s">
        <v>74</v>
      </c>
      <c r="B21" s="450" t="s">
        <v>140</v>
      </c>
      <c r="K21" s="423"/>
    </row>
    <row r="22" ht="12.75">
      <c r="K22" s="423"/>
    </row>
    <row r="23" spans="1:11" ht="12.75">
      <c r="A23" s="423"/>
      <c r="B23" s="451"/>
      <c r="C23" s="452"/>
      <c r="D23" s="452"/>
      <c r="E23" s="453"/>
      <c r="F23" s="454"/>
      <c r="G23" s="455"/>
      <c r="H23" s="456"/>
      <c r="I23" s="456"/>
      <c r="J23" s="423"/>
      <c r="K23" s="423"/>
    </row>
    <row r="27" spans="1:10" ht="12.75">
      <c r="A27" s="457" t="s">
        <v>17</v>
      </c>
      <c r="B27" s="458" t="s">
        <v>2</v>
      </c>
      <c r="C27" s="459">
        <v>1</v>
      </c>
      <c r="D27" s="459">
        <v>2</v>
      </c>
      <c r="E27" s="460">
        <v>3</v>
      </c>
      <c r="F27" s="460">
        <v>4</v>
      </c>
      <c r="G27" s="460">
        <v>5</v>
      </c>
      <c r="H27" s="459">
        <v>6</v>
      </c>
      <c r="I27" s="459">
        <v>7</v>
      </c>
      <c r="J27" s="459">
        <v>8</v>
      </c>
    </row>
    <row r="28" spans="1:10" ht="12.75">
      <c r="A28" s="461" t="s">
        <v>141</v>
      </c>
      <c r="B28" s="461"/>
      <c r="C28" s="462">
        <v>3849.02</v>
      </c>
      <c r="D28" s="462">
        <v>4042.47</v>
      </c>
      <c r="E28" s="463">
        <v>4235.9</v>
      </c>
      <c r="F28" s="463">
        <v>4430.52</v>
      </c>
      <c r="G28" s="463">
        <v>4613.14</v>
      </c>
      <c r="H28" s="462">
        <v>4699.65</v>
      </c>
      <c r="I28" s="462">
        <v>4882.26</v>
      </c>
      <c r="J28" s="462">
        <v>4978.36</v>
      </c>
    </row>
    <row r="29" spans="1:10" ht="12.75">
      <c r="A29" s="461" t="s">
        <v>142</v>
      </c>
      <c r="B29" s="461"/>
      <c r="C29" s="462">
        <v>2974.17</v>
      </c>
      <c r="D29" s="462">
        <v>3090.7</v>
      </c>
      <c r="E29" s="463">
        <v>3205.09</v>
      </c>
      <c r="F29" s="463">
        <v>3318.12</v>
      </c>
      <c r="G29" s="463">
        <v>3422.14</v>
      </c>
      <c r="H29" s="462">
        <v>3470.76</v>
      </c>
      <c r="I29" s="462">
        <v>3572.58</v>
      </c>
      <c r="J29" s="462">
        <v>3626.03</v>
      </c>
    </row>
    <row r="30" spans="2:10" ht="12.75">
      <c r="B30" s="464"/>
      <c r="C30" s="464"/>
      <c r="D30" s="464"/>
      <c r="E30" s="419"/>
      <c r="F30" s="419"/>
      <c r="H30" s="464"/>
      <c r="I30" s="464"/>
      <c r="J30" s="464"/>
    </row>
  </sheetData>
  <sheetProtection/>
  <hyperlinks>
    <hyperlink ref="C15" r:id="rId1" display="http://www.brutto-netto-rechner.info"/>
  </hyperlinks>
  <printOptions/>
  <pageMargins left="0.25" right="0.25" top="0.75" bottom="0.75" header="0.3" footer="0.3"/>
  <pageSetup horizontalDpi="600" verticalDpi="600" orientation="landscape" paperSize="9" r:id="rId2"/>
</worksheet>
</file>

<file path=xl/worksheets/sheet16.xml><?xml version="1.0" encoding="utf-8"?>
<worksheet xmlns="http://schemas.openxmlformats.org/spreadsheetml/2006/main" xmlns:r="http://schemas.openxmlformats.org/officeDocument/2006/relationships">
  <dimension ref="A1:C11"/>
  <sheetViews>
    <sheetView zoomScalePageLayoutView="0" workbookViewId="0" topLeftCell="A1">
      <selection activeCell="C8" sqref="C8"/>
    </sheetView>
  </sheetViews>
  <sheetFormatPr defaultColWidth="11.421875" defaultRowHeight="12.75"/>
  <sheetData>
    <row r="1" ht="12.75">
      <c r="A1" s="116" t="s">
        <v>123</v>
      </c>
    </row>
    <row r="2" ht="12.75">
      <c r="A2" s="35">
        <v>225</v>
      </c>
    </row>
    <row r="3" ht="12.75">
      <c r="A3" s="116" t="s">
        <v>115</v>
      </c>
    </row>
    <row r="4" ht="12.75">
      <c r="A4" s="116" t="s">
        <v>88</v>
      </c>
    </row>
    <row r="5" ht="12.75">
      <c r="A5" t="s">
        <v>112</v>
      </c>
    </row>
    <row r="7" spans="1:3" ht="12.75">
      <c r="A7" s="116" t="s">
        <v>97</v>
      </c>
      <c r="C7" s="322">
        <v>43368</v>
      </c>
    </row>
    <row r="9" spans="1:3" ht="12.75">
      <c r="A9" s="116" t="s">
        <v>91</v>
      </c>
      <c r="C9" s="322">
        <v>43374</v>
      </c>
    </row>
    <row r="10" spans="1:3" ht="12.75">
      <c r="A10" s="116" t="s">
        <v>89</v>
      </c>
      <c r="C10" s="322">
        <v>43374</v>
      </c>
    </row>
    <row r="11" spans="1:3" ht="12.75">
      <c r="A11" s="116" t="s">
        <v>90</v>
      </c>
      <c r="C11" s="322">
        <v>43252</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3"/>
  <sheetViews>
    <sheetView zoomScalePageLayoutView="0" workbookViewId="0" topLeftCell="A4">
      <selection activeCell="A18" sqref="A18:K18"/>
    </sheetView>
  </sheetViews>
  <sheetFormatPr defaultColWidth="11.421875" defaultRowHeight="12.75"/>
  <cols>
    <col min="1" max="1" width="18.00390625" style="0" customWidth="1"/>
    <col min="2" max="2" width="7.140625" style="0" customWidth="1"/>
    <col min="3" max="3" width="8.28125" style="0" customWidth="1"/>
    <col min="4" max="4" width="8.7109375" style="0" customWidth="1"/>
    <col min="5" max="5" width="4.28125" style="0" customWidth="1"/>
    <col min="6" max="6" width="3.7109375" style="0" customWidth="1"/>
    <col min="7" max="7" width="8.28125" style="0" customWidth="1"/>
    <col min="8" max="8" width="8.7109375" style="0" customWidth="1"/>
    <col min="9" max="9" width="4.28125" style="0" customWidth="1"/>
    <col min="10" max="10" width="3.7109375" style="0" customWidth="1"/>
    <col min="11" max="11" width="12.00390625" style="0" customWidth="1"/>
    <col min="12" max="12" width="9.140625" style="0" customWidth="1"/>
    <col min="13" max="13" width="4.28125" style="5" customWidth="1"/>
    <col min="14" max="14" width="3.7109375" style="0" customWidth="1"/>
    <col min="15" max="15" width="3.421875" style="0" customWidth="1"/>
    <col min="16" max="16" width="64.00390625" style="0" customWidth="1"/>
  </cols>
  <sheetData>
    <row r="1" spans="5:10" ht="27.75" customHeight="1">
      <c r="E1" s="35"/>
      <c r="F1" s="35"/>
      <c r="G1" s="35"/>
      <c r="H1" s="35"/>
      <c r="I1" s="35"/>
      <c r="J1" s="35"/>
    </row>
    <row r="2" spans="5:10" ht="24.75" customHeight="1">
      <c r="E2" s="35"/>
      <c r="F2" s="35"/>
      <c r="G2" s="35"/>
      <c r="H2" s="35"/>
      <c r="I2" s="35"/>
      <c r="J2" s="35"/>
    </row>
    <row r="3" spans="5:10" ht="34.5" customHeight="1">
      <c r="E3" s="35"/>
      <c r="F3" s="35"/>
      <c r="G3" s="35"/>
      <c r="H3" s="35"/>
      <c r="I3" s="35"/>
      <c r="J3" s="35"/>
    </row>
    <row r="4" spans="5:10" ht="27" customHeight="1">
      <c r="E4" s="35"/>
      <c r="F4" s="35"/>
      <c r="G4" s="35"/>
      <c r="H4" s="35"/>
      <c r="I4" s="35"/>
      <c r="J4" s="35"/>
    </row>
    <row r="5" spans="5:10" ht="37.5" customHeight="1">
      <c r="E5" s="35"/>
      <c r="F5" s="35"/>
      <c r="G5" s="35"/>
      <c r="H5" s="35"/>
      <c r="I5" s="35"/>
      <c r="J5" s="35"/>
    </row>
    <row r="6" spans="5:10" ht="27" customHeight="1">
      <c r="E6" s="35"/>
      <c r="F6" s="35"/>
      <c r="G6" s="35"/>
      <c r="H6" s="35"/>
      <c r="I6" s="35"/>
      <c r="J6" s="35"/>
    </row>
    <row r="7" spans="5:10" ht="24" customHeight="1">
      <c r="E7" s="35"/>
      <c r="F7" s="35"/>
      <c r="G7" s="35"/>
      <c r="H7" s="35"/>
      <c r="I7" s="35"/>
      <c r="J7" s="35"/>
    </row>
    <row r="8" spans="5:10" ht="27" customHeight="1">
      <c r="E8" s="35"/>
      <c r="F8" s="35"/>
      <c r="G8" s="35"/>
      <c r="H8" s="35"/>
      <c r="I8" s="35"/>
      <c r="J8" s="35"/>
    </row>
    <row r="9" spans="5:10" ht="22.5" customHeight="1">
      <c r="E9" s="35"/>
      <c r="F9" s="35"/>
      <c r="G9" s="35"/>
      <c r="H9" s="35"/>
      <c r="I9" s="35"/>
      <c r="J9" s="35"/>
    </row>
    <row r="10" spans="5:10" ht="38.25" customHeight="1">
      <c r="E10" s="35"/>
      <c r="F10" s="35"/>
      <c r="G10" s="35"/>
      <c r="H10" s="35"/>
      <c r="I10" s="35"/>
      <c r="J10" s="35"/>
    </row>
    <row r="11" spans="5:10" ht="45.75" customHeight="1">
      <c r="E11" s="35"/>
      <c r="F11" s="35"/>
      <c r="G11" s="35"/>
      <c r="H11" s="35"/>
      <c r="I11" s="35"/>
      <c r="J11" s="35"/>
    </row>
    <row r="12" ht="45.75" customHeight="1"/>
    <row r="13" ht="46.5" customHeight="1"/>
    <row r="14" ht="37.5" customHeight="1"/>
    <row r="15" ht="37.5" customHeight="1"/>
    <row r="16" ht="44.25" customHeight="1"/>
    <row r="17" ht="33" customHeight="1"/>
    <row r="18" spans="2:11" s="63" customFormat="1" ht="12.75">
      <c r="B18" s="184"/>
      <c r="E18" s="170"/>
      <c r="F18" s="171"/>
      <c r="J18" s="170"/>
      <c r="K18" s="185"/>
    </row>
    <row r="19" spans="2:14" s="63" customFormat="1" ht="13.5" customHeight="1">
      <c r="B19" s="173"/>
      <c r="C19" s="172"/>
      <c r="D19" s="174"/>
      <c r="E19" s="172"/>
      <c r="F19" s="175"/>
      <c r="G19" s="172"/>
      <c r="H19" s="174"/>
      <c r="I19" s="172"/>
      <c r="J19" s="175"/>
      <c r="K19" s="172"/>
      <c r="L19" s="174"/>
      <c r="M19" s="172"/>
      <c r="N19" s="175"/>
    </row>
    <row r="20" spans="2:14" s="63" customFormat="1" ht="12.75">
      <c r="B20" s="79"/>
      <c r="C20" s="79"/>
      <c r="D20" s="81"/>
      <c r="E20" s="82"/>
      <c r="F20" s="84"/>
      <c r="G20" s="79"/>
      <c r="H20" s="81"/>
      <c r="I20" s="82"/>
      <c r="J20" s="84"/>
      <c r="K20" s="79"/>
      <c r="L20" s="81"/>
      <c r="M20" s="82"/>
      <c r="N20" s="84"/>
    </row>
    <row r="21" spans="1:14" s="63" customFormat="1" ht="12.75">
      <c r="A21" s="176"/>
      <c r="B21" s="79"/>
      <c r="C21" s="79"/>
      <c r="D21" s="81"/>
      <c r="E21" s="82"/>
      <c r="F21" s="84"/>
      <c r="G21" s="79"/>
      <c r="H21" s="81"/>
      <c r="I21" s="82"/>
      <c r="J21" s="84"/>
      <c r="K21" s="79"/>
      <c r="L21" s="81"/>
      <c r="M21" s="82"/>
      <c r="N21" s="84"/>
    </row>
    <row r="22" spans="1:14" s="63" customFormat="1" ht="12.75">
      <c r="A22" s="176"/>
      <c r="B22" s="79"/>
      <c r="C22" s="79"/>
      <c r="D22" s="81"/>
      <c r="E22" s="82"/>
      <c r="F22" s="84"/>
      <c r="G22" s="79"/>
      <c r="H22" s="81"/>
      <c r="I22" s="82"/>
      <c r="J22" s="84"/>
      <c r="K22" s="79"/>
      <c r="L22" s="81"/>
      <c r="M22" s="82"/>
      <c r="N22" s="84"/>
    </row>
    <row r="23" spans="1:14" s="63" customFormat="1" ht="12.75">
      <c r="A23" s="176"/>
      <c r="B23" s="79"/>
      <c r="C23" s="79"/>
      <c r="D23" s="81"/>
      <c r="E23" s="82"/>
      <c r="F23" s="84"/>
      <c r="G23" s="79"/>
      <c r="H23" s="81"/>
      <c r="I23" s="82"/>
      <c r="J23" s="84"/>
      <c r="K23" s="79"/>
      <c r="L23" s="81"/>
      <c r="M23" s="82"/>
      <c r="N23" s="84"/>
    </row>
    <row r="24" spans="1:14" s="63" customFormat="1" ht="12.75">
      <c r="A24" s="176"/>
      <c r="B24" s="79"/>
      <c r="C24" s="79"/>
      <c r="D24" s="81"/>
      <c r="E24" s="82"/>
      <c r="F24" s="84"/>
      <c r="G24" s="79"/>
      <c r="H24" s="81"/>
      <c r="I24" s="82"/>
      <c r="J24" s="84"/>
      <c r="K24" s="79"/>
      <c r="L24" s="81"/>
      <c r="M24" s="82"/>
      <c r="N24" s="84"/>
    </row>
    <row r="25" spans="1:14" s="178" customFormat="1" ht="12.75">
      <c r="A25" s="177"/>
      <c r="B25" s="85"/>
      <c r="C25" s="85"/>
      <c r="D25" s="86"/>
      <c r="E25" s="87"/>
      <c r="F25" s="88"/>
      <c r="G25" s="85"/>
      <c r="H25" s="86"/>
      <c r="I25" s="87"/>
      <c r="J25" s="88"/>
      <c r="K25" s="85"/>
      <c r="L25" s="86"/>
      <c r="M25" s="87"/>
      <c r="N25" s="88"/>
    </row>
    <row r="26" spans="1:14" s="63" customFormat="1" ht="12.75">
      <c r="A26" s="176"/>
      <c r="B26" s="79"/>
      <c r="C26" s="79"/>
      <c r="D26" s="81"/>
      <c r="E26" s="82"/>
      <c r="F26" s="84"/>
      <c r="G26" s="79"/>
      <c r="H26" s="81"/>
      <c r="I26" s="82"/>
      <c r="J26" s="84"/>
      <c r="K26" s="79"/>
      <c r="L26" s="81"/>
      <c r="M26" s="82"/>
      <c r="N26" s="84"/>
    </row>
    <row r="27" spans="1:14" s="178" customFormat="1" ht="24.75" customHeight="1">
      <c r="A27" s="179"/>
      <c r="B27" s="85"/>
      <c r="C27" s="85"/>
      <c r="D27" s="86"/>
      <c r="E27" s="87"/>
      <c r="F27" s="88"/>
      <c r="G27" s="85"/>
      <c r="H27" s="86"/>
      <c r="I27" s="87"/>
      <c r="J27" s="88"/>
      <c r="K27" s="85"/>
      <c r="L27" s="86"/>
      <c r="M27" s="87"/>
      <c r="N27" s="88"/>
    </row>
    <row r="28" spans="1:14" s="63" customFormat="1" ht="12.75">
      <c r="A28" s="176"/>
      <c r="B28" s="79"/>
      <c r="C28" s="79"/>
      <c r="D28" s="81"/>
      <c r="E28" s="82"/>
      <c r="F28" s="84"/>
      <c r="G28" s="79"/>
      <c r="H28" s="81"/>
      <c r="I28" s="82"/>
      <c r="J28" s="84"/>
      <c r="K28" s="79"/>
      <c r="L28" s="81"/>
      <c r="M28" s="82"/>
      <c r="N28" s="84"/>
    </row>
    <row r="29" spans="1:12" s="63" customFormat="1" ht="15" customHeight="1">
      <c r="A29" s="180"/>
      <c r="B29" s="181"/>
      <c r="D29" s="181"/>
      <c r="E29" s="170"/>
      <c r="F29" s="171"/>
      <c r="G29" s="182"/>
      <c r="H29" s="182"/>
      <c r="I29" s="182"/>
      <c r="J29" s="170"/>
      <c r="L29" s="183"/>
    </row>
    <row r="30" s="63" customFormat="1" ht="12.75">
      <c r="M30" s="170"/>
    </row>
    <row r="31" s="63" customFormat="1" ht="12.75">
      <c r="M31" s="170"/>
    </row>
    <row r="32" s="63" customFormat="1" ht="12.75">
      <c r="M32" s="170"/>
    </row>
    <row r="33" s="63" customFormat="1" ht="12.75">
      <c r="M33" s="170"/>
    </row>
  </sheetData>
  <sheetProtection/>
  <printOptions/>
  <pageMargins left="0.23" right="0.16" top="0.25" bottom="0.31" header="0.28" footer="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66"/>
  <sheetViews>
    <sheetView tabSelected="1" zoomScale="170" zoomScaleNormal="170" zoomScalePageLayoutView="0" workbookViewId="0" topLeftCell="A1">
      <selection activeCell="I1" sqref="I1"/>
    </sheetView>
  </sheetViews>
  <sheetFormatPr defaultColWidth="11.421875" defaultRowHeight="12.75"/>
  <cols>
    <col min="1" max="1" width="18.7109375" style="0" customWidth="1"/>
    <col min="2" max="2" width="18.140625" style="5" customWidth="1"/>
    <col min="3" max="3" width="12.7109375" style="0" customWidth="1"/>
    <col min="4" max="4" width="6.7109375" style="5" customWidth="1"/>
    <col min="5" max="5" width="4.7109375" style="36" hidden="1" customWidth="1"/>
    <col min="6" max="6" width="12.7109375" style="0" customWidth="1"/>
    <col min="7" max="7" width="14.28125" style="0" customWidth="1"/>
    <col min="8" max="8" width="4.7109375" style="5" hidden="1" customWidth="1"/>
  </cols>
  <sheetData>
    <row r="1" spans="1:8" ht="61.5" customHeight="1">
      <c r="A1" s="63"/>
      <c r="B1" s="170"/>
      <c r="C1" s="63"/>
      <c r="D1" s="170"/>
      <c r="E1" s="171"/>
      <c r="F1" s="63"/>
      <c r="G1" s="63"/>
      <c r="H1" s="170"/>
    </row>
    <row r="2" spans="1:8" ht="71.25" customHeight="1">
      <c r="A2" s="63"/>
      <c r="B2" s="170"/>
      <c r="C2" s="63"/>
      <c r="D2" s="170"/>
      <c r="E2" s="171"/>
      <c r="F2" s="63"/>
      <c r="G2" s="63"/>
      <c r="H2" s="170"/>
    </row>
    <row r="3" spans="1:9" ht="71.25" customHeight="1">
      <c r="A3" s="63"/>
      <c r="B3" s="170"/>
      <c r="C3" s="63"/>
      <c r="D3" s="170"/>
      <c r="E3" s="171"/>
      <c r="F3" s="63"/>
      <c r="G3" s="63"/>
      <c r="H3" s="170"/>
      <c r="I3" s="63"/>
    </row>
    <row r="4" spans="1:9" ht="71.25" customHeight="1">
      <c r="A4" s="63"/>
      <c r="B4" s="170"/>
      <c r="C4" s="63"/>
      <c r="D4" s="170"/>
      <c r="E4" s="171"/>
      <c r="F4" s="63"/>
      <c r="G4" s="63"/>
      <c r="H4" s="170"/>
      <c r="I4" s="63"/>
    </row>
    <row r="5" spans="1:9" ht="55.5" customHeight="1">
      <c r="A5" s="63"/>
      <c r="B5" s="170"/>
      <c r="C5" s="63"/>
      <c r="D5" s="170"/>
      <c r="E5" s="171"/>
      <c r="F5" s="63"/>
      <c r="G5" s="63"/>
      <c r="H5" s="170"/>
      <c r="I5" s="63"/>
    </row>
    <row r="6" spans="1:9" ht="16.5" customHeight="1">
      <c r="A6" s="370" t="s">
        <v>102</v>
      </c>
      <c r="B6" s="183"/>
      <c r="C6" s="63"/>
      <c r="D6" s="183"/>
      <c r="E6" s="361"/>
      <c r="F6" s="63"/>
      <c r="G6" s="63"/>
      <c r="H6" s="183"/>
      <c r="I6" s="63"/>
    </row>
    <row r="7" spans="1:9" ht="16.5" customHeight="1">
      <c r="A7" s="370" t="s">
        <v>121</v>
      </c>
      <c r="B7" s="183"/>
      <c r="C7" s="63"/>
      <c r="D7" s="183"/>
      <c r="E7" s="361"/>
      <c r="F7" s="63"/>
      <c r="G7" s="63"/>
      <c r="H7" s="183"/>
      <c r="I7" s="63"/>
    </row>
    <row r="8" spans="1:9" ht="16.5" customHeight="1">
      <c r="A8" s="370" t="s">
        <v>120</v>
      </c>
      <c r="B8" s="183"/>
      <c r="C8" s="63"/>
      <c r="D8" s="183"/>
      <c r="E8" s="361"/>
      <c r="F8" s="63"/>
      <c r="G8" s="63"/>
      <c r="H8" s="183"/>
      <c r="I8" s="63"/>
    </row>
    <row r="9" spans="1:9" ht="16.5" customHeight="1">
      <c r="A9" s="370" t="s">
        <v>103</v>
      </c>
      <c r="B9" s="183"/>
      <c r="C9" s="63"/>
      <c r="D9" s="183"/>
      <c r="E9" s="361"/>
      <c r="F9" s="63"/>
      <c r="G9" s="63"/>
      <c r="H9" s="183"/>
      <c r="I9" s="63"/>
    </row>
    <row r="10" spans="1:9" ht="16.5" customHeight="1">
      <c r="A10" s="63"/>
      <c r="B10" s="170"/>
      <c r="C10" s="63"/>
      <c r="D10" s="170"/>
      <c r="E10" s="171"/>
      <c r="F10" s="63"/>
      <c r="G10" s="63"/>
      <c r="H10" s="170"/>
      <c r="I10" s="63"/>
    </row>
    <row r="11" spans="1:11" ht="14.25" customHeight="1">
      <c r="A11" s="467" t="s">
        <v>149</v>
      </c>
      <c r="B11" s="465"/>
      <c r="C11" s="465"/>
      <c r="D11" s="465"/>
      <c r="E11" s="466"/>
      <c r="F11" s="465"/>
      <c r="G11" s="465"/>
      <c r="H11" s="185"/>
      <c r="I11" s="485"/>
      <c r="J11" s="485"/>
      <c r="K11" s="485"/>
    </row>
    <row r="12" spans="1:11" ht="14.25" customHeight="1">
      <c r="A12" s="50" t="s">
        <v>122</v>
      </c>
      <c r="B12" s="362"/>
      <c r="C12" s="362"/>
      <c r="D12" s="362"/>
      <c r="E12" s="363"/>
      <c r="F12" s="362"/>
      <c r="G12" s="362"/>
      <c r="H12" s="185"/>
      <c r="I12" s="485"/>
      <c r="J12" s="485"/>
      <c r="K12" s="485"/>
    </row>
    <row r="13" spans="1:11" ht="14.25" customHeight="1">
      <c r="A13" s="364" t="s">
        <v>18</v>
      </c>
      <c r="B13" s="364"/>
      <c r="C13" s="364"/>
      <c r="D13" s="364"/>
      <c r="E13" s="365"/>
      <c r="F13" s="364"/>
      <c r="G13" s="364"/>
      <c r="H13" s="366"/>
      <c r="I13" s="486"/>
      <c r="J13" s="486"/>
      <c r="K13" s="486"/>
    </row>
    <row r="14" spans="1:11" ht="14.25" customHeight="1">
      <c r="A14" s="367" t="s">
        <v>16</v>
      </c>
      <c r="B14" s="367"/>
      <c r="C14" s="367"/>
      <c r="D14" s="367"/>
      <c r="E14" s="368"/>
      <c r="F14" s="367"/>
      <c r="G14" s="367"/>
      <c r="H14" s="185"/>
      <c r="I14" s="485"/>
      <c r="J14" s="485"/>
      <c r="K14" s="485"/>
    </row>
    <row r="15" spans="1:11" ht="14.25" customHeight="1">
      <c r="A15" s="400" t="s">
        <v>148</v>
      </c>
      <c r="B15" s="400"/>
      <c r="C15" s="400"/>
      <c r="D15" s="400"/>
      <c r="E15" s="401"/>
      <c r="F15" s="400"/>
      <c r="G15" s="400"/>
      <c r="H15" s="366"/>
      <c r="I15" s="486"/>
      <c r="J15" s="486"/>
      <c r="K15" s="486"/>
    </row>
    <row r="16" spans="1:8" ht="15" customHeight="1">
      <c r="A16" s="63"/>
      <c r="B16" s="170"/>
      <c r="C16" s="63"/>
      <c r="D16" s="170"/>
      <c r="E16" s="171"/>
      <c r="F16" s="63"/>
      <c r="G16" s="63"/>
      <c r="H16" s="369"/>
    </row>
    <row r="17" spans="1:2" ht="16.5" customHeight="1">
      <c r="A17" s="33" t="s">
        <v>10</v>
      </c>
      <c r="B17" s="41"/>
    </row>
    <row r="18" spans="1:7" ht="15" customHeight="1">
      <c r="A18" s="373"/>
      <c r="B18" s="374" t="s">
        <v>105</v>
      </c>
      <c r="C18" s="487" t="s">
        <v>106</v>
      </c>
      <c r="D18" s="488"/>
      <c r="E18" s="488"/>
      <c r="F18" s="488"/>
      <c r="G18" s="489"/>
    </row>
    <row r="19" spans="1:14" ht="24" customHeight="1">
      <c r="A19" s="375" t="s">
        <v>23</v>
      </c>
      <c r="B19" s="376" t="s">
        <v>107</v>
      </c>
      <c r="C19" s="377" t="s">
        <v>108</v>
      </c>
      <c r="D19" s="378" t="s">
        <v>19</v>
      </c>
      <c r="E19" s="171"/>
      <c r="F19" s="378" t="s">
        <v>104</v>
      </c>
      <c r="G19" s="379" t="s">
        <v>109</v>
      </c>
      <c r="I19" s="52" t="s">
        <v>22</v>
      </c>
      <c r="J19" s="371" t="s">
        <v>19</v>
      </c>
      <c r="K19" s="372" t="s">
        <v>110</v>
      </c>
      <c r="L19" s="52" t="s">
        <v>21</v>
      </c>
      <c r="M19" s="371" t="s">
        <v>19</v>
      </c>
      <c r="N19" s="372" t="s">
        <v>111</v>
      </c>
    </row>
    <row r="20" spans="1:14" ht="12.75">
      <c r="A20" s="467" t="s">
        <v>144</v>
      </c>
      <c r="B20" s="468">
        <f>'A13 BY - Modell'!G47</f>
        <v>43787.054249999994</v>
      </c>
      <c r="C20" s="469">
        <f>B20-B$21</f>
        <v>2209.226250000007</v>
      </c>
      <c r="D20" s="470">
        <f>B20/B$21</f>
        <v>1.0531347200243362</v>
      </c>
      <c r="E20" s="471"/>
      <c r="F20" s="468">
        <f>C20*40</f>
        <v>88369.05000000028</v>
      </c>
      <c r="G20" s="472">
        <f>C20*40/B20</f>
        <v>2.0181547152147212</v>
      </c>
      <c r="H20" s="473"/>
      <c r="I20" s="469">
        <f>B20-B$23</f>
        <v>7074.506750000022</v>
      </c>
      <c r="J20" s="470">
        <f>B20/B$23</f>
        <v>1.192699968587035</v>
      </c>
      <c r="K20" s="474">
        <f>G20-G$23</f>
        <v>7.319100393255744</v>
      </c>
      <c r="L20" s="469">
        <f>B20-B$22</f>
        <v>8391.003250000016</v>
      </c>
      <c r="M20" s="470">
        <f>B20/B$22</f>
        <v>1.2370604350750884</v>
      </c>
      <c r="N20" s="472">
        <f>G20-G$22</f>
        <v>9.003992768165897</v>
      </c>
    </row>
    <row r="21" spans="1:14" ht="12.75">
      <c r="A21" s="50" t="s">
        <v>122</v>
      </c>
      <c r="B21" s="144">
        <f>'A13 - Modell'!G47</f>
        <v>41577.82799999999</v>
      </c>
      <c r="C21" s="147"/>
      <c r="D21" s="145"/>
      <c r="E21" s="171"/>
      <c r="F21" s="144"/>
      <c r="G21" s="358"/>
      <c r="I21" s="147">
        <f>B21-B$23</f>
        <v>4865.280500000015</v>
      </c>
      <c r="J21" s="145">
        <f>B21/B$23</f>
        <v>1.1325236419510256</v>
      </c>
      <c r="K21" s="146">
        <f>G21-G$23</f>
        <v>5.300945678041023</v>
      </c>
      <c r="L21" s="147">
        <f>B21-B$22</f>
        <v>6181.777000000009</v>
      </c>
      <c r="M21" s="145">
        <f>B21/B$22</f>
        <v>1.1746459513237795</v>
      </c>
      <c r="N21" s="358">
        <f>G21-G$22</f>
        <v>6.985838052951176</v>
      </c>
    </row>
    <row r="22" spans="1:14" ht="12.75">
      <c r="A22" s="49" t="s">
        <v>145</v>
      </c>
      <c r="B22" s="148">
        <f>'E13 - Modell'!K47</f>
        <v>35396.05099999998</v>
      </c>
      <c r="C22" s="151">
        <f>B22-B$21</f>
        <v>-6181.777000000009</v>
      </c>
      <c r="D22" s="149">
        <f>B22/B$21</f>
        <v>0.8513203479508354</v>
      </c>
      <c r="E22" s="171"/>
      <c r="F22" s="148">
        <f>C22*40</f>
        <v>-247271.08000000037</v>
      </c>
      <c r="G22" s="359">
        <f>C22*40/B22</f>
        <v>-6.985838052951176</v>
      </c>
      <c r="I22" s="151">
        <f>B22-B$23</f>
        <v>-1316.4964999999938</v>
      </c>
      <c r="J22" s="149">
        <f>B22/B$23</f>
        <v>0.9641404209282944</v>
      </c>
      <c r="K22" s="150">
        <f>G22-G$23</f>
        <v>-1.6848923749101532</v>
      </c>
      <c r="L22" s="151">
        <f>B22-B$22</f>
        <v>0</v>
      </c>
      <c r="M22" s="149">
        <f>B22/B$22</f>
        <v>1</v>
      </c>
      <c r="N22" s="359">
        <f>G22-G$22</f>
        <v>0</v>
      </c>
    </row>
    <row r="23" spans="1:14" ht="12.75">
      <c r="A23" s="256" t="s">
        <v>146</v>
      </c>
      <c r="B23" s="251">
        <f>'E13 Stufe 5 - Modell'!K47</f>
        <v>36712.54749999997</v>
      </c>
      <c r="C23" s="254">
        <f>B23-B$21</f>
        <v>-4865.280500000015</v>
      </c>
      <c r="D23" s="252">
        <f>B23/B$21</f>
        <v>0.8829837744290053</v>
      </c>
      <c r="E23" s="171"/>
      <c r="F23" s="251">
        <f>C23*40</f>
        <v>-194611.2200000006</v>
      </c>
      <c r="G23" s="360">
        <f>C23*40/B23</f>
        <v>-5.300945678041023</v>
      </c>
      <c r="I23" s="254">
        <f>B23-B$23</f>
        <v>0</v>
      </c>
      <c r="J23" s="252">
        <f>B23/B$23</f>
        <v>1</v>
      </c>
      <c r="K23" s="253">
        <f>G23-G$23</f>
        <v>0</v>
      </c>
      <c r="L23" s="254">
        <f>B23-B$22</f>
        <v>1316.4964999999938</v>
      </c>
      <c r="M23" s="252">
        <f>B23/B$22</f>
        <v>1.0371933157176205</v>
      </c>
      <c r="N23" s="360">
        <f>G23-G$22</f>
        <v>1.6848923749101532</v>
      </c>
    </row>
    <row r="24" spans="1:14" ht="12.75">
      <c r="A24" s="402" t="s">
        <v>147</v>
      </c>
      <c r="B24" s="475">
        <f>'E13 TV-L Zulagen - Modell'!K47</f>
        <v>39642.97975000001</v>
      </c>
      <c r="C24" s="476">
        <f>B24-B$21</f>
        <v>-1934.8482499999736</v>
      </c>
      <c r="D24" s="477">
        <f>B24/B$21</f>
        <v>0.953464422191559</v>
      </c>
      <c r="E24" s="478"/>
      <c r="F24" s="479">
        <f>C24*40</f>
        <v>-77393.92999999895</v>
      </c>
      <c r="G24" s="480">
        <f>C24*40/B24</f>
        <v>-1.9522732773385663</v>
      </c>
      <c r="H24" s="405"/>
      <c r="I24" s="481">
        <f>B24-B$23</f>
        <v>2930.4322500000417</v>
      </c>
      <c r="J24" s="482">
        <f>B24/B$23</f>
        <v>1.0798209998911148</v>
      </c>
      <c r="K24" s="483">
        <f>G24-G$23</f>
        <v>3.3486724007024566</v>
      </c>
      <c r="L24" s="481">
        <f>B24-B$22</f>
        <v>4246.9287500000355</v>
      </c>
      <c r="M24" s="482">
        <f>B24/B$22</f>
        <v>1.1199831232585815</v>
      </c>
      <c r="N24" s="484">
        <f>G24-G$22</f>
        <v>5.03356477561261</v>
      </c>
    </row>
    <row r="25" spans="2:7" ht="12.75">
      <c r="B25" s="51"/>
      <c r="F25" s="51"/>
      <c r="G25" s="51"/>
    </row>
    <row r="26" spans="1:8" ht="12.75">
      <c r="A26" s="39"/>
      <c r="B26" s="42"/>
      <c r="C26" s="38"/>
      <c r="D26" s="43"/>
      <c r="E26" s="37"/>
      <c r="F26" s="9"/>
      <c r="G26" s="9"/>
      <c r="H26" s="8"/>
    </row>
    <row r="27" spans="1:2" ht="13.5" customHeight="1">
      <c r="A27" s="39"/>
      <c r="B27" s="42"/>
    </row>
    <row r="28" spans="3:4" ht="12.75">
      <c r="C28" s="35"/>
      <c r="D28" s="44"/>
    </row>
    <row r="29" spans="3:4" ht="12.75">
      <c r="C29" s="35"/>
      <c r="D29" s="44"/>
    </row>
    <row r="30" spans="3:4" ht="12.75">
      <c r="C30" s="35"/>
      <c r="D30" s="44"/>
    </row>
    <row r="31" spans="3:4" ht="12.75">
      <c r="C31" s="35"/>
      <c r="D31" s="44"/>
    </row>
    <row r="32" spans="3:4" ht="12.75">
      <c r="C32" s="35"/>
      <c r="D32" s="44"/>
    </row>
    <row r="33" spans="3:4" ht="12.75">
      <c r="C33" s="35"/>
      <c r="D33" s="44"/>
    </row>
    <row r="34" spans="3:4" ht="12.75">
      <c r="C34" s="35"/>
      <c r="D34" s="44"/>
    </row>
    <row r="35" spans="3:4" ht="12.75">
      <c r="C35" s="35"/>
      <c r="D35" s="44"/>
    </row>
    <row r="36" spans="3:4" ht="12.75">
      <c r="C36" s="35"/>
      <c r="D36" s="44"/>
    </row>
    <row r="37" spans="3:4" ht="12.75">
      <c r="C37" s="35"/>
      <c r="D37" s="44"/>
    </row>
    <row r="38" spans="3:4" ht="12.75">
      <c r="C38" s="35"/>
      <c r="D38" s="44"/>
    </row>
    <row r="39" spans="3:4" ht="12.75">
      <c r="C39" s="35"/>
      <c r="D39" s="44"/>
    </row>
    <row r="65" s="40" customFormat="1" ht="12.75">
      <c r="E65" s="48"/>
    </row>
    <row r="66" s="40" customFormat="1" ht="12.75">
      <c r="E66" s="48"/>
    </row>
  </sheetData>
  <sheetProtection/>
  <mergeCells count="1">
    <mergeCell ref="C18:G1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H44"/>
  <sheetViews>
    <sheetView zoomScale="130" zoomScaleNormal="130" zoomScalePageLayoutView="0" workbookViewId="0" topLeftCell="A1">
      <selection activeCell="K1" sqref="K1"/>
    </sheetView>
  </sheetViews>
  <sheetFormatPr defaultColWidth="11.421875" defaultRowHeight="12.75"/>
  <cols>
    <col min="5" max="5" width="13.28125" style="0" customWidth="1"/>
    <col min="6" max="6" width="14.8515625" style="0" customWidth="1"/>
    <col min="7" max="7" width="5.140625" style="0" customWidth="1"/>
    <col min="8" max="8" width="15.421875" style="0" customWidth="1"/>
  </cols>
  <sheetData>
    <row r="1" ht="171.75" customHeight="1"/>
    <row r="2" ht="144.75" customHeight="1"/>
    <row r="3" ht="153.75" customHeight="1"/>
    <row r="4" spans="1:8" ht="12.75">
      <c r="A4" s="250" t="s">
        <v>0</v>
      </c>
      <c r="B4" s="249" t="s">
        <v>17</v>
      </c>
      <c r="C4" s="119" t="s">
        <v>40</v>
      </c>
      <c r="D4" s="117" t="s">
        <v>15</v>
      </c>
      <c r="E4" s="399" t="s">
        <v>75</v>
      </c>
      <c r="H4" s="294"/>
    </row>
    <row r="5" spans="1:6" ht="12.75">
      <c r="A5">
        <v>1</v>
      </c>
      <c r="B5" s="35">
        <f>'A13 - Modell'!G7</f>
        <v>36347.54</v>
      </c>
      <c r="C5" s="35">
        <f>'E13 - Modell'!K7</f>
        <v>27066.93</v>
      </c>
      <c r="D5" s="35">
        <f>'E13 Stufe 5 - Modell'!K7</f>
        <v>36242.48</v>
      </c>
      <c r="E5" s="35">
        <f>'E13 TV-L Zulagen - Modell'!K7</f>
        <v>30628.85</v>
      </c>
      <c r="F5" s="35"/>
    </row>
    <row r="6" spans="1:6" ht="12.75">
      <c r="A6">
        <v>2</v>
      </c>
      <c r="B6" s="35">
        <f>'A13 - Modell'!G8</f>
        <v>37701.52</v>
      </c>
      <c r="C6" s="35">
        <f>'E13 - Modell'!K8</f>
        <v>29269.61</v>
      </c>
      <c r="D6" s="35">
        <f>'E13 Stufe 5 - Modell'!K8</f>
        <v>36242.48</v>
      </c>
      <c r="E6" s="35">
        <f>'E13 TV-L Zulagen - Modell'!K8</f>
        <v>30628.85</v>
      </c>
      <c r="F6" s="35"/>
    </row>
    <row r="7" spans="1:6" ht="12.75">
      <c r="A7">
        <v>3</v>
      </c>
      <c r="B7" s="35">
        <f>'A13 - Modell'!G9</f>
        <v>37701.52</v>
      </c>
      <c r="C7" s="35">
        <f>'E13 - Modell'!K9</f>
        <v>29269.61</v>
      </c>
      <c r="D7" s="35">
        <f>'E13 Stufe 5 - Modell'!K9</f>
        <v>36242.48</v>
      </c>
      <c r="E7" s="35">
        <f>'E13 TV-L Zulagen - Modell'!K9</f>
        <v>33068.06</v>
      </c>
      <c r="F7" s="35"/>
    </row>
    <row r="8" spans="1:6" ht="12.75">
      <c r="A8">
        <v>4</v>
      </c>
      <c r="B8" s="35">
        <f>'A13 - Modell'!G10</f>
        <v>37701.52</v>
      </c>
      <c r="C8" s="35">
        <f>'E13 - Modell'!K10</f>
        <v>30628.85</v>
      </c>
      <c r="D8" s="35">
        <f>'E13 Stufe 5 - Modell'!K10</f>
        <v>36242.48</v>
      </c>
      <c r="E8" s="35">
        <f>'E13 TV-L Zulagen - Modell'!K10</f>
        <v>33068.06</v>
      </c>
      <c r="F8" s="35"/>
    </row>
    <row r="9" spans="1:6" ht="12.75">
      <c r="A9">
        <v>5</v>
      </c>
      <c r="B9" s="35">
        <f>'A13 - Modell'!G11</f>
        <v>39031.94</v>
      </c>
      <c r="C9" s="35">
        <f>'E13 - Modell'!K11</f>
        <v>30628.85</v>
      </c>
      <c r="D9" s="35">
        <f>'E13 Stufe 5 - Modell'!K11</f>
        <v>36242.48</v>
      </c>
      <c r="E9" s="35">
        <f>'E13 TV-L Zulagen - Modell'!K11</f>
        <v>33068.06</v>
      </c>
      <c r="F9" s="35"/>
    </row>
    <row r="10" spans="1:6" ht="12.75">
      <c r="A10">
        <v>6</v>
      </c>
      <c r="B10" s="35">
        <f>'A13 - Modell'!G12</f>
        <v>39031.94</v>
      </c>
      <c r="C10" s="35">
        <f>'E13 - Modell'!K12</f>
        <v>30628.85</v>
      </c>
      <c r="D10" s="35">
        <f>'E13 Stufe 5 - Modell'!K12</f>
        <v>36242.48</v>
      </c>
      <c r="E10" s="35">
        <f>'E13 TV-L Zulagen - Modell'!K12</f>
        <v>36242.48</v>
      </c>
      <c r="F10" s="35"/>
    </row>
    <row r="11" spans="1:6" ht="12.75">
      <c r="A11">
        <v>7</v>
      </c>
      <c r="B11" s="35">
        <f>'A13 - Modell'!G13</f>
        <v>39031.94</v>
      </c>
      <c r="C11" s="35">
        <f>'E13 - Modell'!K13</f>
        <v>33068.06</v>
      </c>
      <c r="D11" s="35">
        <f>'E13 Stufe 5 - Modell'!K13</f>
        <v>36242.48</v>
      </c>
      <c r="E11" s="35">
        <f>'E13 TV-L Zulagen - Modell'!K13</f>
        <v>36242.48</v>
      </c>
      <c r="F11" s="35"/>
    </row>
    <row r="12" spans="1:6" ht="12.75">
      <c r="A12">
        <v>8</v>
      </c>
      <c r="B12" s="35">
        <f>'A13 - Modell'!G14</f>
        <v>40345.05</v>
      </c>
      <c r="C12" s="35">
        <f>'E13 - Modell'!K14</f>
        <v>33068.06</v>
      </c>
      <c r="D12" s="35">
        <f>'E13 Stufe 5 - Modell'!K14</f>
        <v>36242.48</v>
      </c>
      <c r="E12" s="35">
        <f>'E13 TV-L Zulagen - Modell'!K14</f>
        <v>36242.48</v>
      </c>
      <c r="F12" s="35"/>
    </row>
    <row r="13" spans="1:6" ht="12.75">
      <c r="A13">
        <v>9</v>
      </c>
      <c r="B13" s="35">
        <f>'A13 - Modell'!G15</f>
        <v>40345.05</v>
      </c>
      <c r="C13" s="35">
        <f>'E13 - Modell'!K15</f>
        <v>33068.06</v>
      </c>
      <c r="D13" s="35">
        <f>'E13 Stufe 5 - Modell'!K15</f>
        <v>36242.48</v>
      </c>
      <c r="E13" s="35">
        <f>'E13 TV-L Zulagen - Modell'!K15</f>
        <v>37090.87</v>
      </c>
      <c r="F13" s="35"/>
    </row>
    <row r="14" spans="1:6" ht="12.75">
      <c r="A14">
        <v>10</v>
      </c>
      <c r="B14" s="35">
        <f>'A13 - Modell'!G16</f>
        <v>40345.05</v>
      </c>
      <c r="C14" s="35">
        <f>'E13 - Modell'!K16</f>
        <v>33068.06</v>
      </c>
      <c r="D14" s="35">
        <f>'E13 Stufe 5 - Modell'!K16</f>
        <v>36242.48</v>
      </c>
      <c r="E14" s="35">
        <f>'E13 TV-L Zulagen - Modell'!K16</f>
        <v>37090.87</v>
      </c>
      <c r="F14" s="35"/>
    </row>
    <row r="15" spans="1:6" ht="12.75">
      <c r="A15">
        <v>11</v>
      </c>
      <c r="B15" s="35">
        <f>'A13 - Modell'!G17</f>
        <v>41567.97</v>
      </c>
      <c r="C15" s="35">
        <f>'E13 - Modell'!K17</f>
        <v>36242.48</v>
      </c>
      <c r="D15" s="35">
        <f>'E13 Stufe 5 - Modell'!K17</f>
        <v>36242.48</v>
      </c>
      <c r="E15" s="35">
        <f>'E13 TV-L Zulagen - Modell'!K17</f>
        <v>37090.87</v>
      </c>
      <c r="F15" s="35"/>
    </row>
    <row r="16" spans="1:6" ht="12.75">
      <c r="A16">
        <v>12</v>
      </c>
      <c r="B16" s="35">
        <f>'A13 - Modell'!G18</f>
        <v>41567.97</v>
      </c>
      <c r="C16" s="35">
        <f>'E13 - Modell'!K18</f>
        <v>36242.48</v>
      </c>
      <c r="D16" s="35">
        <f>'E13 Stufe 5 - Modell'!K18</f>
        <v>36242.48</v>
      </c>
      <c r="E16" s="35">
        <f>'E13 TV-L Zulagen - Modell'!K18</f>
        <v>41643.09</v>
      </c>
      <c r="F16" s="35"/>
    </row>
    <row r="17" spans="1:6" ht="12.75">
      <c r="A17">
        <v>13</v>
      </c>
      <c r="B17" s="35">
        <f>'A13 - Modell'!G19</f>
        <v>41567.97</v>
      </c>
      <c r="C17" s="35">
        <f>'E13 - Modell'!K19</f>
        <v>36242.48</v>
      </c>
      <c r="D17" s="35"/>
      <c r="E17" s="35">
        <f>'E13 TV-L Zulagen - Modell'!K19</f>
        <v>41643.09</v>
      </c>
      <c r="F17" s="35"/>
    </row>
    <row r="18" spans="1:6" ht="12.75">
      <c r="A18">
        <v>14</v>
      </c>
      <c r="B18" s="35">
        <f>'A13 - Modell'!G20</f>
        <v>41567.97</v>
      </c>
      <c r="C18" s="35">
        <f>'E13 - Modell'!K20</f>
        <v>36242.48</v>
      </c>
      <c r="D18" s="35"/>
      <c r="E18" s="35">
        <f>'E13 TV-L Zulagen - Modell'!K20</f>
        <v>41643.09</v>
      </c>
      <c r="F18" s="35"/>
    </row>
    <row r="19" spans="1:6" ht="12.75">
      <c r="A19">
        <v>15</v>
      </c>
      <c r="B19" s="35">
        <f>'A13 - Modell'!G21</f>
        <v>42147.21</v>
      </c>
      <c r="C19" s="35">
        <f>'E13 - Modell'!K21</f>
        <v>36242.48</v>
      </c>
      <c r="D19" s="35"/>
      <c r="E19" s="35">
        <f>'E13 TV-L Zulagen - Modell'!K21</f>
        <v>41643.09</v>
      </c>
      <c r="F19" s="35"/>
    </row>
    <row r="20" spans="1:6" ht="12.75">
      <c r="A20">
        <v>16</v>
      </c>
      <c r="B20" s="35">
        <f>'A13 - Modell'!G22</f>
        <v>42147.21</v>
      </c>
      <c r="C20" s="35">
        <f>'E13 - Modell'!K22</f>
        <v>37090.87</v>
      </c>
      <c r="D20" s="35"/>
      <c r="E20" s="35">
        <f>'E13 TV-L Zulagen - Modell'!K22</f>
        <v>41643.09</v>
      </c>
      <c r="F20" s="35"/>
    </row>
    <row r="21" spans="1:6" ht="12.75">
      <c r="A21">
        <v>17</v>
      </c>
      <c r="B21" s="35">
        <f>'A13 - Modell'!G23</f>
        <v>42147.21</v>
      </c>
      <c r="C21" s="35">
        <f>'E13 - Modell'!K23</f>
        <v>37090.87</v>
      </c>
      <c r="D21" s="35"/>
      <c r="E21" s="35">
        <f>'E13 TV-L Zulagen - Modell'!K23</f>
        <v>41643.09</v>
      </c>
      <c r="F21" s="35"/>
    </row>
    <row r="22" spans="1:6" ht="12.75">
      <c r="A22">
        <v>18</v>
      </c>
      <c r="B22" s="35">
        <f>'A13 - Modell'!G24</f>
        <v>42147.21</v>
      </c>
      <c r="C22" s="35">
        <f>'E13 - Modell'!K24</f>
        <v>37090.87</v>
      </c>
      <c r="D22" s="35"/>
      <c r="E22" s="35">
        <f>'E13 TV-L Zulagen - Modell'!K24</f>
        <v>41643.09</v>
      </c>
      <c r="F22" s="35"/>
    </row>
    <row r="23" spans="1:6" ht="12.75">
      <c r="A23">
        <v>19</v>
      </c>
      <c r="B23" s="35">
        <f>'A13 - Modell'!G25</f>
        <v>43369.3</v>
      </c>
      <c r="C23" s="35">
        <f>'E13 - Modell'!K25</f>
        <v>37090.87</v>
      </c>
      <c r="D23" s="35"/>
      <c r="E23" s="35">
        <f>'E13 TV-L Zulagen - Modell'!K25</f>
        <v>41643.09</v>
      </c>
      <c r="F23" s="35"/>
    </row>
    <row r="24" spans="1:6" ht="12.75">
      <c r="A24">
        <v>20</v>
      </c>
      <c r="B24" s="35">
        <f>'A13 - Modell'!G26</f>
        <v>43369.3</v>
      </c>
      <c r="C24" s="35">
        <f>'E13 - Modell'!K26</f>
        <v>37090.87</v>
      </c>
      <c r="D24" s="35"/>
      <c r="E24" s="35">
        <f>'E13 TV-L Zulagen - Modell'!K26</f>
        <v>41643.09</v>
      </c>
      <c r="F24" s="35"/>
    </row>
    <row r="25" spans="1:6" ht="12.75">
      <c r="A25">
        <v>21</v>
      </c>
      <c r="B25" s="35">
        <f>'A13 - Modell'!G27</f>
        <v>43369.3</v>
      </c>
      <c r="C25" s="35">
        <f>'E13 - Modell'!K27</f>
        <v>37090.87</v>
      </c>
      <c r="D25" s="35"/>
      <c r="E25" s="35">
        <f>'E13 TV-L Zulagen - Modell'!K27</f>
        <v>41643.09</v>
      </c>
      <c r="F25" s="35"/>
    </row>
    <row r="26" spans="1:6" ht="12.75">
      <c r="A26">
        <v>22</v>
      </c>
      <c r="B26" s="35">
        <f>'A13 - Modell'!G28</f>
        <v>43369.3</v>
      </c>
      <c r="C26" s="35">
        <f>'E13 - Modell'!K28</f>
        <v>37090.87</v>
      </c>
      <c r="D26" s="35"/>
      <c r="E26" s="35">
        <f>'E13 TV-L Zulagen - Modell'!K28</f>
        <v>41643.09</v>
      </c>
      <c r="F26" s="35"/>
    </row>
    <row r="27" spans="1:6" ht="12.75">
      <c r="A27">
        <v>23</v>
      </c>
      <c r="B27" s="35">
        <f>'A13 - Modell'!G29</f>
        <v>44012.16</v>
      </c>
      <c r="C27" s="35">
        <f>'E13 - Modell'!K29</f>
        <v>37090.87</v>
      </c>
      <c r="D27" s="35"/>
      <c r="E27" s="35">
        <f>'E13 TV-L Zulagen - Modell'!K29</f>
        <v>41643.09</v>
      </c>
      <c r="F27" s="35"/>
    </row>
    <row r="28" spans="1:6" ht="12.75">
      <c r="A28">
        <v>24</v>
      </c>
      <c r="B28" s="35">
        <f>'A13 - Modell'!G30</f>
        <v>44012.16</v>
      </c>
      <c r="C28" s="35">
        <f>'E13 - Modell'!K30</f>
        <v>37090.87</v>
      </c>
      <c r="D28" s="35"/>
      <c r="E28" s="35">
        <f>'E13 TV-L Zulagen - Modell'!K30</f>
        <v>41643.09</v>
      </c>
      <c r="F28" s="35"/>
    </row>
    <row r="29" spans="1:6" ht="12.75">
      <c r="A29">
        <v>25</v>
      </c>
      <c r="B29" s="35">
        <f>'A13 - Modell'!G31</f>
        <v>44012.16</v>
      </c>
      <c r="C29" s="35">
        <f>'E13 - Modell'!K31</f>
        <v>37090.87</v>
      </c>
      <c r="D29" s="35"/>
      <c r="E29" s="35">
        <f>'E13 TV-L Zulagen - Modell'!K31</f>
        <v>41643.09</v>
      </c>
      <c r="F29" s="35"/>
    </row>
    <row r="30" spans="1:6" ht="12.75">
      <c r="A30">
        <v>26</v>
      </c>
      <c r="B30" s="35">
        <f>'A13 - Modell'!G32</f>
        <v>42343.71</v>
      </c>
      <c r="C30" s="35">
        <f>'E13 - Modell'!K32</f>
        <v>36930.4</v>
      </c>
      <c r="D30" s="35"/>
      <c r="E30" s="35">
        <f>'E13 TV-L Zulagen - Modell'!K32</f>
        <v>41483.6</v>
      </c>
      <c r="F30" s="35"/>
    </row>
    <row r="31" spans="1:6" ht="12.75">
      <c r="A31">
        <v>27</v>
      </c>
      <c r="B31" s="35">
        <f>'A13 - Modell'!G33</f>
        <v>42343.71</v>
      </c>
      <c r="C31" s="35">
        <f>'E13 - Modell'!K33</f>
        <v>36930.4</v>
      </c>
      <c r="D31" s="35"/>
      <c r="E31" s="35">
        <f>'E13 TV-L Zulagen - Modell'!K33</f>
        <v>41483.6</v>
      </c>
      <c r="F31" s="35"/>
    </row>
    <row r="32" spans="1:6" ht="12.75">
      <c r="A32">
        <v>28</v>
      </c>
      <c r="B32" s="35">
        <f>'A13 - Modell'!G34</f>
        <v>42343.71</v>
      </c>
      <c r="C32" s="35">
        <f>'E13 - Modell'!K34</f>
        <v>36930.4</v>
      </c>
      <c r="D32" s="35"/>
      <c r="E32" s="35">
        <f>'E13 TV-L Zulagen - Modell'!K34</f>
        <v>41483.6</v>
      </c>
      <c r="F32" s="35"/>
    </row>
    <row r="33" spans="1:6" ht="12.75">
      <c r="A33">
        <v>29</v>
      </c>
      <c r="B33" s="35">
        <f>'A13 - Modell'!G35</f>
        <v>42343.71</v>
      </c>
      <c r="C33" s="35">
        <f>'E13 - Modell'!K35</f>
        <v>36930.4</v>
      </c>
      <c r="D33" s="35"/>
      <c r="E33" s="35">
        <f>'E13 TV-L Zulagen - Modell'!K35</f>
        <v>41483.6</v>
      </c>
      <c r="F33" s="35"/>
    </row>
    <row r="34" spans="1:6" ht="12.75">
      <c r="A34">
        <v>30</v>
      </c>
      <c r="B34" s="35">
        <f>'A13 - Modell'!G36</f>
        <v>42343.71</v>
      </c>
      <c r="C34" s="35">
        <f>'E13 - Modell'!K36</f>
        <v>36930.4</v>
      </c>
      <c r="D34" s="35"/>
      <c r="E34" s="35">
        <f>'E13 TV-L Zulagen - Modell'!K36</f>
        <v>41483.6</v>
      </c>
      <c r="F34" s="35"/>
    </row>
    <row r="35" spans="1:6" ht="12.75">
      <c r="A35">
        <v>31</v>
      </c>
      <c r="B35" s="35">
        <f>'A13 - Modell'!G37</f>
        <v>42343.71</v>
      </c>
      <c r="C35" s="35">
        <f>'E13 - Modell'!K37</f>
        <v>36930.4</v>
      </c>
      <c r="D35" s="35"/>
      <c r="E35" s="35">
        <f>'E13 TV-L Zulagen - Modell'!K37</f>
        <v>41483.6</v>
      </c>
      <c r="F35" s="35"/>
    </row>
    <row r="36" spans="1:6" ht="12.75">
      <c r="A36">
        <v>32</v>
      </c>
      <c r="B36" s="35">
        <f>'A13 - Modell'!G38</f>
        <v>42343.71</v>
      </c>
      <c r="C36" s="35">
        <f>'E13 - Modell'!K38</f>
        <v>36930.4</v>
      </c>
      <c r="D36" s="35"/>
      <c r="E36" s="35">
        <f>'E13 TV-L Zulagen - Modell'!K38</f>
        <v>41483.6</v>
      </c>
      <c r="F36" s="35"/>
    </row>
    <row r="37" spans="1:6" ht="12.75">
      <c r="A37">
        <v>33</v>
      </c>
      <c r="B37" s="35">
        <f>'A13 - Modell'!G39</f>
        <v>42343.71</v>
      </c>
      <c r="C37" s="35">
        <f>'E13 - Modell'!K39</f>
        <v>36930.4</v>
      </c>
      <c r="D37" s="35"/>
      <c r="E37" s="35">
        <f>'E13 TV-L Zulagen - Modell'!K39</f>
        <v>41483.6</v>
      </c>
      <c r="F37" s="35"/>
    </row>
    <row r="38" spans="1:6" ht="12.75">
      <c r="A38">
        <v>34</v>
      </c>
      <c r="B38" s="35">
        <f>'A13 - Modell'!G40</f>
        <v>42343.71</v>
      </c>
      <c r="C38" s="35">
        <f>'E13 - Modell'!K40</f>
        <v>36930.4</v>
      </c>
      <c r="D38" s="35"/>
      <c r="E38" s="35">
        <f>'E13 TV-L Zulagen - Modell'!K40</f>
        <v>41483.6</v>
      </c>
      <c r="F38" s="35"/>
    </row>
    <row r="39" spans="1:6" ht="12.75">
      <c r="A39">
        <v>35</v>
      </c>
      <c r="B39" s="35">
        <f>'A13 - Modell'!G41</f>
        <v>42343.71</v>
      </c>
      <c r="C39" s="35">
        <f>'E13 - Modell'!K41</f>
        <v>36930.4</v>
      </c>
      <c r="D39" s="35"/>
      <c r="E39" s="35">
        <f>'E13 TV-L Zulagen - Modell'!K41</f>
        <v>41483.6</v>
      </c>
      <c r="F39" s="35"/>
    </row>
    <row r="40" spans="1:6" ht="12.75">
      <c r="A40">
        <v>36</v>
      </c>
      <c r="B40" s="35">
        <f>'A13 - Modell'!G42</f>
        <v>42343.71</v>
      </c>
      <c r="C40" s="35">
        <f>'E13 - Modell'!K42</f>
        <v>36930.4</v>
      </c>
      <c r="D40" s="35"/>
      <c r="E40" s="35">
        <f>'E13 TV-L Zulagen - Modell'!K42</f>
        <v>41483.6</v>
      </c>
      <c r="F40" s="35"/>
    </row>
    <row r="41" spans="1:6" ht="12.75">
      <c r="A41">
        <v>37</v>
      </c>
      <c r="B41" s="35">
        <f>'A13 - Modell'!G43</f>
        <v>42343.71</v>
      </c>
      <c r="C41" s="35">
        <f>'E13 - Modell'!K43</f>
        <v>36930.4</v>
      </c>
      <c r="D41" s="35"/>
      <c r="E41" s="35">
        <f>'E13 TV-L Zulagen - Modell'!K43</f>
        <v>41483.6</v>
      </c>
      <c r="F41" s="35"/>
    </row>
    <row r="42" spans="1:6" ht="12.75">
      <c r="A42">
        <v>38</v>
      </c>
      <c r="B42" s="35">
        <f>'A13 - Modell'!G44</f>
        <v>42343.71</v>
      </c>
      <c r="C42" s="35">
        <f>'E13 - Modell'!K44</f>
        <v>36930.4</v>
      </c>
      <c r="D42" s="35"/>
      <c r="E42" s="35">
        <f>'E13 TV-L Zulagen - Modell'!K44</f>
        <v>41483.6</v>
      </c>
      <c r="F42" s="35"/>
    </row>
    <row r="43" spans="1:6" ht="12.75">
      <c r="A43">
        <v>39</v>
      </c>
      <c r="B43" s="35">
        <f>'A13 - Modell'!G45</f>
        <v>42343.71</v>
      </c>
      <c r="C43" s="35">
        <f>'E13 - Modell'!K45</f>
        <v>36930.4</v>
      </c>
      <c r="D43" s="35"/>
      <c r="E43" s="35">
        <f>'E13 TV-L Zulagen - Modell'!K45</f>
        <v>41483.6</v>
      </c>
      <c r="F43" s="35"/>
    </row>
    <row r="44" spans="1:6" ht="12.75">
      <c r="A44">
        <v>40</v>
      </c>
      <c r="B44" s="35">
        <f>'A13 - Modell'!G46</f>
        <v>42343.71</v>
      </c>
      <c r="C44" s="35">
        <f>'E13 - Modell'!K46</f>
        <v>36930.4</v>
      </c>
      <c r="D44" s="35"/>
      <c r="E44" s="35">
        <f>'E13 TV-L Zulagen - Modell'!K46</f>
        <v>41483.6</v>
      </c>
      <c r="F44" s="35"/>
    </row>
  </sheetData>
  <sheetProtection/>
  <printOptions/>
  <pageMargins left="0.787401575" right="0.787401575" top="0.59" bottom="0.63" header="0.4921259845" footer="0.4921259845"/>
  <pageSetup fitToHeight="1" fitToWidth="1"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dimension ref="A1:AO49"/>
  <sheetViews>
    <sheetView zoomScalePageLayoutView="0" workbookViewId="0" topLeftCell="A1">
      <selection activeCell="A1" sqref="A1"/>
    </sheetView>
  </sheetViews>
  <sheetFormatPr defaultColWidth="11.421875" defaultRowHeight="12.75"/>
  <cols>
    <col min="1" max="1" width="5.28125" style="5" customWidth="1"/>
    <col min="2" max="2" width="3.8515625" style="5" customWidth="1"/>
    <col min="3" max="3" width="2.28125" style="5" customWidth="1"/>
    <col min="4" max="4" width="4.421875" style="0" customWidth="1"/>
    <col min="5" max="5" width="11.00390625" style="1" customWidth="1"/>
    <col min="6" max="6" width="11.140625" style="6" customWidth="1"/>
    <col min="7" max="7" width="13.7109375" style="4" customWidth="1"/>
    <col min="8" max="8" width="2.421875" style="7" customWidth="1"/>
    <col min="9" max="9" width="4.140625" style="0" customWidth="1"/>
    <col min="10" max="10" width="11.421875" style="1" customWidth="1"/>
    <col min="11" max="11" width="11.57421875" style="4" customWidth="1"/>
    <col min="12" max="12" width="11.28125" style="25" customWidth="1"/>
    <col min="13" max="13" width="11.8515625" style="25" customWidth="1"/>
    <col min="14" max="14" width="5.140625" style="6" customWidth="1"/>
    <col min="15" max="15" width="4.7109375" style="5" customWidth="1"/>
    <col min="16" max="16" width="3.8515625" style="29" customWidth="1"/>
    <col min="17" max="17" width="9.421875" style="29" hidden="1" customWidth="1"/>
    <col min="18" max="18" width="3.28125" style="0" customWidth="1"/>
    <col min="19" max="19" width="4.28125" style="0" customWidth="1"/>
    <col min="20" max="20" width="4.140625" style="0" customWidth="1"/>
    <col min="27" max="27" width="11.8515625" style="0" customWidth="1"/>
    <col min="29" max="29" width="3.57421875" style="0" customWidth="1"/>
    <col min="30" max="30" width="12.140625" style="0" customWidth="1"/>
    <col min="32" max="32" width="3.28125" style="0" customWidth="1"/>
  </cols>
  <sheetData>
    <row r="1" spans="4:38" ht="12.75" customHeight="1">
      <c r="D1" s="33" t="s">
        <v>12</v>
      </c>
      <c r="L1" s="21" t="str">
        <f>Grunddaten!A1</f>
        <v>PKV/PPV-Beitrag:</v>
      </c>
      <c r="M1" s="32">
        <v>210</v>
      </c>
      <c r="Q1" s="32"/>
      <c r="R1" s="66"/>
      <c r="S1" s="200"/>
      <c r="T1" s="200"/>
      <c r="U1" s="2" t="s">
        <v>45</v>
      </c>
      <c r="X1" s="242" t="s">
        <v>125</v>
      </c>
      <c r="Z1" s="201"/>
      <c r="AA1" s="201"/>
      <c r="AB1" s="211">
        <v>53100</v>
      </c>
      <c r="AC1" s="116" t="s">
        <v>126</v>
      </c>
      <c r="AE1" s="135"/>
      <c r="AF1" s="2"/>
      <c r="AG1" s="2" t="s">
        <v>55</v>
      </c>
      <c r="AL1" s="201"/>
    </row>
    <row r="2" spans="18:38" ht="2.25" customHeight="1">
      <c r="R2" s="66"/>
      <c r="S2" s="200"/>
      <c r="T2" s="200"/>
      <c r="Z2" s="201"/>
      <c r="AA2" s="201"/>
      <c r="AB2" s="2"/>
      <c r="AC2" s="116"/>
      <c r="AD2" s="116"/>
      <c r="AE2" s="135"/>
      <c r="AF2" s="2"/>
      <c r="AL2" s="201"/>
    </row>
    <row r="3" spans="1:38" ht="12.75">
      <c r="A3" s="8"/>
      <c r="B3" s="8"/>
      <c r="C3" s="8"/>
      <c r="D3" s="296" t="s">
        <v>113</v>
      </c>
      <c r="E3" s="296"/>
      <c r="F3" s="302"/>
      <c r="G3" s="135"/>
      <c r="H3" s="135"/>
      <c r="I3" s="116"/>
      <c r="J3" s="3"/>
      <c r="L3" s="300" t="s">
        <v>92</v>
      </c>
      <c r="M3" s="324">
        <f>Grunddaten!C10</f>
        <v>43374</v>
      </c>
      <c r="N3" s="22"/>
      <c r="O3" s="8"/>
      <c r="P3" s="30"/>
      <c r="Q3" s="30"/>
      <c r="R3" s="66"/>
      <c r="S3" s="200"/>
      <c r="T3" s="200"/>
      <c r="U3" t="s">
        <v>44</v>
      </c>
      <c r="V3" t="s">
        <v>44</v>
      </c>
      <c r="W3" t="s">
        <v>44</v>
      </c>
      <c r="X3" t="s">
        <v>44</v>
      </c>
      <c r="Y3" t="s">
        <v>44</v>
      </c>
      <c r="Z3" s="201"/>
      <c r="AA3" s="201" t="s">
        <v>127</v>
      </c>
      <c r="AB3" s="211">
        <v>78000</v>
      </c>
      <c r="AC3" s="116" t="s">
        <v>126</v>
      </c>
      <c r="AD3" s="116"/>
      <c r="AE3" s="135"/>
      <c r="AF3" s="2"/>
      <c r="AG3" t="s">
        <v>44</v>
      </c>
      <c r="AH3" t="s">
        <v>44</v>
      </c>
      <c r="AI3" t="s">
        <v>44</v>
      </c>
      <c r="AJ3" t="s">
        <v>44</v>
      </c>
      <c r="AK3" t="s">
        <v>44</v>
      </c>
      <c r="AL3" s="201"/>
    </row>
    <row r="4" spans="1:38" ht="3" customHeight="1">
      <c r="A4" s="8"/>
      <c r="B4" s="8"/>
      <c r="C4" s="8"/>
      <c r="D4" s="9"/>
      <c r="E4" s="10"/>
      <c r="F4" s="10"/>
      <c r="G4" s="11"/>
      <c r="H4" s="12"/>
      <c r="I4" s="9"/>
      <c r="J4" s="10"/>
      <c r="K4" s="11"/>
      <c r="L4" s="26"/>
      <c r="M4" s="26"/>
      <c r="N4" s="22"/>
      <c r="O4" s="8"/>
      <c r="P4" s="30"/>
      <c r="Q4" s="30"/>
      <c r="R4" s="66"/>
      <c r="S4" s="200"/>
      <c r="T4" s="200"/>
      <c r="Z4" s="201"/>
      <c r="AA4" s="201"/>
      <c r="AB4" s="2"/>
      <c r="AC4" s="2"/>
      <c r="AD4" s="116"/>
      <c r="AE4" s="135"/>
      <c r="AF4" s="2"/>
      <c r="AL4" s="201"/>
    </row>
    <row r="5" spans="1:38" ht="35.25" customHeight="1">
      <c r="A5" s="8"/>
      <c r="B5" s="8"/>
      <c r="C5" s="8"/>
      <c r="D5" s="490" t="s">
        <v>93</v>
      </c>
      <c r="E5" s="491"/>
      <c r="F5" s="491"/>
      <c r="G5" s="492"/>
      <c r="H5" s="24"/>
      <c r="I5" s="493" t="s">
        <v>95</v>
      </c>
      <c r="J5" s="494"/>
      <c r="K5" s="494"/>
      <c r="L5" s="494"/>
      <c r="M5" s="495"/>
      <c r="N5" s="55"/>
      <c r="O5" s="8"/>
      <c r="P5" s="55"/>
      <c r="Q5" s="55"/>
      <c r="R5" s="66"/>
      <c r="S5" s="200"/>
      <c r="T5" s="200"/>
      <c r="U5" s="222">
        <v>0.073</v>
      </c>
      <c r="V5" s="223">
        <v>0.01275</v>
      </c>
      <c r="W5" s="222">
        <v>0.015</v>
      </c>
      <c r="X5" s="222">
        <v>0.093</v>
      </c>
      <c r="Y5" s="222">
        <v>0.0645</v>
      </c>
      <c r="Z5" s="222">
        <f>SUM(U5:Y5)</f>
        <v>0.25825</v>
      </c>
      <c r="AA5" s="201"/>
      <c r="AB5" s="2"/>
      <c r="AC5" s="2"/>
      <c r="AD5" s="116"/>
      <c r="AE5" s="135"/>
      <c r="AF5" s="2"/>
      <c r="AG5" s="222">
        <v>0.073</v>
      </c>
      <c r="AH5" s="223">
        <v>0.01275</v>
      </c>
      <c r="AI5" s="222">
        <v>0.015</v>
      </c>
      <c r="AJ5" s="222">
        <v>0.093</v>
      </c>
      <c r="AK5" s="222">
        <v>0.0181</v>
      </c>
      <c r="AL5" s="222">
        <f>SUM(AG5:AK5)</f>
        <v>0.21184999999999998</v>
      </c>
    </row>
    <row r="6" spans="1:38" ht="33" customHeight="1">
      <c r="A6" s="106" t="s">
        <v>30</v>
      </c>
      <c r="B6" s="13" t="s">
        <v>1</v>
      </c>
      <c r="C6" s="13"/>
      <c r="D6" s="56" t="s">
        <v>2</v>
      </c>
      <c r="E6" s="57" t="s">
        <v>4</v>
      </c>
      <c r="F6" s="57" t="s">
        <v>3</v>
      </c>
      <c r="G6" s="58" t="s">
        <v>24</v>
      </c>
      <c r="H6" s="15"/>
      <c r="I6" s="56" t="s">
        <v>2</v>
      </c>
      <c r="J6" s="57" t="s">
        <v>5</v>
      </c>
      <c r="K6" s="59" t="s">
        <v>6</v>
      </c>
      <c r="L6" s="60" t="s">
        <v>8</v>
      </c>
      <c r="M6" s="61" t="s">
        <v>25</v>
      </c>
      <c r="N6" s="106" t="s">
        <v>30</v>
      </c>
      <c r="O6" s="13" t="s">
        <v>1</v>
      </c>
      <c r="P6" s="46"/>
      <c r="Q6" s="46"/>
      <c r="R6" s="66"/>
      <c r="S6" s="200"/>
      <c r="T6" s="202"/>
      <c r="U6" s="203" t="s">
        <v>57</v>
      </c>
      <c r="V6" s="203" t="s">
        <v>46</v>
      </c>
      <c r="W6" s="203" t="s">
        <v>70</v>
      </c>
      <c r="X6" s="203" t="s">
        <v>71</v>
      </c>
      <c r="Y6" s="203" t="s">
        <v>56</v>
      </c>
      <c r="Z6" s="204" t="s">
        <v>49</v>
      </c>
      <c r="AA6" s="204" t="s">
        <v>64</v>
      </c>
      <c r="AB6" s="205" t="s">
        <v>51</v>
      </c>
      <c r="AC6" s="206"/>
      <c r="AD6" s="227" t="s">
        <v>52</v>
      </c>
      <c r="AE6" s="228" t="s">
        <v>54</v>
      </c>
      <c r="AF6" s="206"/>
      <c r="AG6" s="229" t="s">
        <v>57</v>
      </c>
      <c r="AH6" s="203" t="s">
        <v>46</v>
      </c>
      <c r="AI6" s="203" t="s">
        <v>47</v>
      </c>
      <c r="AJ6" s="203" t="s">
        <v>48</v>
      </c>
      <c r="AK6" s="203" t="s">
        <v>56</v>
      </c>
      <c r="AL6" s="235" t="s">
        <v>49</v>
      </c>
    </row>
    <row r="7" spans="1:38" ht="11.25" customHeight="1">
      <c r="A7" s="8">
        <v>1</v>
      </c>
      <c r="B7" s="8">
        <v>27</v>
      </c>
      <c r="C7" s="8"/>
      <c r="D7" s="16">
        <v>1</v>
      </c>
      <c r="E7" s="17">
        <f>VLOOKUP(D7,'A13 - Tabelle mit 2 Kindern'!$A$6:$F$13,6)</f>
        <v>51347.64</v>
      </c>
      <c r="F7" s="17">
        <f>VLOOKUP(D7,'A13 - Tabelle mit 2 Kindern'!$A$6:$G$13,7)</f>
        <v>39047.54</v>
      </c>
      <c r="G7" s="18">
        <f aca="true" t="shared" si="0" ref="G7:G46">F7-12*$M$1</f>
        <v>36527.54</v>
      </c>
      <c r="H7" s="19"/>
      <c r="I7" s="16">
        <v>1</v>
      </c>
      <c r="J7" s="17">
        <f>VLOOKUP(I7,'E13 - Tabelle mit 2 Kindern'!$B$8:$M$20,11)</f>
        <v>45900.25</v>
      </c>
      <c r="K7" s="20">
        <f>VLOOKUP(I7,'E13 - Tabelle mit 2 Kindern'!$B$8:$M$20,12)</f>
        <v>27066.93</v>
      </c>
      <c r="L7" s="27">
        <f aca="true" t="shared" si="1" ref="L7:L46">K7-G7</f>
        <v>-9460.61</v>
      </c>
      <c r="M7" s="31">
        <f>L7</f>
        <v>-9460.61</v>
      </c>
      <c r="N7" s="8">
        <v>1</v>
      </c>
      <c r="O7" s="8">
        <v>27</v>
      </c>
      <c r="P7" s="45"/>
      <c r="Q7" s="45"/>
      <c r="R7" s="66"/>
      <c r="S7" s="200"/>
      <c r="T7" s="207"/>
      <c r="U7" s="208">
        <f aca="true" t="shared" si="2" ref="U7:V26">IF(($J7&lt;$AB$1),$J7/12*U$5,$AB$1/12*U$5)</f>
        <v>279.2265208333333</v>
      </c>
      <c r="V7" s="208">
        <f t="shared" si="2"/>
        <v>48.769015625</v>
      </c>
      <c r="W7" s="208">
        <f aca="true" t="shared" si="3" ref="W7:Y26">$J7/12*W$5</f>
        <v>57.3753125</v>
      </c>
      <c r="X7" s="208">
        <f t="shared" si="3"/>
        <v>355.7269375</v>
      </c>
      <c r="Y7" s="208">
        <f t="shared" si="3"/>
        <v>246.71384375000002</v>
      </c>
      <c r="Z7" s="209">
        <f>SUM(U7:Y7)</f>
        <v>987.8116302083333</v>
      </c>
      <c r="AA7" s="209">
        <f aca="true" t="shared" si="4" ref="AA7:AA46">J7/12</f>
        <v>3825.0208333333335</v>
      </c>
      <c r="AB7" s="210">
        <f>AA7+Z7</f>
        <v>4812.832463541667</v>
      </c>
      <c r="AC7" s="211"/>
      <c r="AD7" s="224">
        <f>K7/12</f>
        <v>2255.5775</v>
      </c>
      <c r="AE7" s="225">
        <f aca="true" t="shared" si="5" ref="AE7:AE46">AB7-AD7</f>
        <v>2557.2549635416667</v>
      </c>
      <c r="AF7" s="211"/>
      <c r="AG7" s="230">
        <f aca="true" t="shared" si="6" ref="AG7:AH26">IF(($J7&lt;$AB$1),$J7/12*AG$5,$AB$1/12*AG$5)</f>
        <v>279.2265208333333</v>
      </c>
      <c r="AH7" s="230">
        <f t="shared" si="6"/>
        <v>48.769015625</v>
      </c>
      <c r="AI7" s="208">
        <f>$J7/12*AI$5</f>
        <v>57.3753125</v>
      </c>
      <c r="AJ7" s="208">
        <f>$J7/12*AJ$5</f>
        <v>355.7269375</v>
      </c>
      <c r="AK7" s="208">
        <f>$J7/12*AK$5</f>
        <v>69.23287708333334</v>
      </c>
      <c r="AL7" s="234">
        <f>SUM(AG7:AK7)</f>
        <v>810.3306635416666</v>
      </c>
    </row>
    <row r="8" spans="1:38" ht="11.25" customHeight="1">
      <c r="A8" s="8">
        <v>2</v>
      </c>
      <c r="B8" s="8">
        <v>28</v>
      </c>
      <c r="C8" s="8"/>
      <c r="D8" s="16">
        <v>2</v>
      </c>
      <c r="E8" s="17">
        <f>VLOOKUP(D8,'A13 - Tabelle mit 2 Kindern'!$A$6:$F$13,6)</f>
        <v>53669.04</v>
      </c>
      <c r="F8" s="17">
        <f>VLOOKUP(D8,'A13 - Tabelle mit 2 Kindern'!$A$6:$G$13,7)</f>
        <v>40401.52</v>
      </c>
      <c r="G8" s="18">
        <f t="shared" si="0"/>
        <v>37881.52</v>
      </c>
      <c r="H8" s="19"/>
      <c r="I8" s="16">
        <v>2</v>
      </c>
      <c r="J8" s="17">
        <f>VLOOKUP(I8,'E13 - Tabelle mit 2 Kindern'!$B$8:$M$20,11)</f>
        <v>50947</v>
      </c>
      <c r="K8" s="20">
        <f>VLOOKUP(I8,'E13 - Tabelle mit 2 Kindern'!$B$8:$M$20,12)</f>
        <v>29269.61</v>
      </c>
      <c r="L8" s="27">
        <f t="shared" si="1"/>
        <v>-8611.909999999996</v>
      </c>
      <c r="M8" s="31">
        <f>L8+M7</f>
        <v>-18072.519999999997</v>
      </c>
      <c r="N8" s="8">
        <v>2</v>
      </c>
      <c r="O8" s="8">
        <v>28</v>
      </c>
      <c r="P8" s="45"/>
      <c r="Q8" s="45"/>
      <c r="R8" s="66"/>
      <c r="S8" s="200"/>
      <c r="T8" s="207"/>
      <c r="U8" s="208">
        <f t="shared" si="2"/>
        <v>309.9275833333333</v>
      </c>
      <c r="V8" s="208">
        <f t="shared" si="2"/>
        <v>54.131187499999996</v>
      </c>
      <c r="W8" s="208">
        <f t="shared" si="3"/>
        <v>63.683749999999996</v>
      </c>
      <c r="X8" s="208">
        <f t="shared" si="3"/>
        <v>394.83925</v>
      </c>
      <c r="Y8" s="208">
        <f t="shared" si="3"/>
        <v>273.840125</v>
      </c>
      <c r="Z8" s="209">
        <f aca="true" t="shared" si="7" ref="Z8:Z46">SUM(U8:Y8)</f>
        <v>1096.4218958333333</v>
      </c>
      <c r="AA8" s="209">
        <f t="shared" si="4"/>
        <v>4245.583333333333</v>
      </c>
      <c r="AB8" s="210">
        <f aca="true" t="shared" si="8" ref="AB8:AB46">AA8+Z8</f>
        <v>5342.005229166666</v>
      </c>
      <c r="AC8" s="211"/>
      <c r="AD8" s="224">
        <f aca="true" t="shared" si="9" ref="AD8:AD46">K8/12</f>
        <v>2439.1341666666667</v>
      </c>
      <c r="AE8" s="225">
        <f t="shared" si="5"/>
        <v>2902.8710624999994</v>
      </c>
      <c r="AF8" s="211"/>
      <c r="AG8" s="230">
        <f t="shared" si="6"/>
        <v>309.9275833333333</v>
      </c>
      <c r="AH8" s="230">
        <f t="shared" si="6"/>
        <v>54.131187499999996</v>
      </c>
      <c r="AI8" s="208">
        <f aca="true" t="shared" si="10" ref="AI8:AK46">$J8/12*AI$5</f>
        <v>63.683749999999996</v>
      </c>
      <c r="AJ8" s="208">
        <f t="shared" si="10"/>
        <v>394.83925</v>
      </c>
      <c r="AK8" s="208">
        <f t="shared" si="10"/>
        <v>76.84505833333334</v>
      </c>
      <c r="AL8" s="234">
        <f aca="true" t="shared" si="11" ref="AL8:AL46">SUM(AG8:AK8)</f>
        <v>899.4268291666666</v>
      </c>
    </row>
    <row r="9" spans="1:38" ht="11.25" customHeight="1">
      <c r="A9" s="8">
        <v>3</v>
      </c>
      <c r="B9" s="8">
        <v>29</v>
      </c>
      <c r="C9" s="8"/>
      <c r="D9" s="16">
        <v>2</v>
      </c>
      <c r="E9" s="17">
        <f>VLOOKUP(D9,'A13 - Tabelle mit 2 Kindern'!$A$6:$F$13,6)</f>
        <v>53669.04</v>
      </c>
      <c r="F9" s="17">
        <f>VLOOKUP(D9,'A13 - Tabelle mit 2 Kindern'!$A$6:$G$13,7)</f>
        <v>40401.52</v>
      </c>
      <c r="G9" s="18">
        <f t="shared" si="0"/>
        <v>37881.52</v>
      </c>
      <c r="H9" s="19"/>
      <c r="I9" s="16">
        <v>2</v>
      </c>
      <c r="J9" s="17">
        <f>VLOOKUP(I9,'E13 - Tabelle mit 2 Kindern'!$B$8:$M$20,11)</f>
        <v>50947</v>
      </c>
      <c r="K9" s="20">
        <f>VLOOKUP(I9,'E13 - Tabelle mit 2 Kindern'!$B$8:$M$20,12)</f>
        <v>29269.61</v>
      </c>
      <c r="L9" s="27">
        <f t="shared" si="1"/>
        <v>-8611.909999999996</v>
      </c>
      <c r="M9" s="31">
        <f aca="true" t="shared" si="12" ref="M9:M46">L9+M8</f>
        <v>-26684.429999999993</v>
      </c>
      <c r="N9" s="8">
        <v>3</v>
      </c>
      <c r="O9" s="8">
        <v>29</v>
      </c>
      <c r="P9" s="45"/>
      <c r="Q9" s="45"/>
      <c r="R9" s="66"/>
      <c r="S9" s="200"/>
      <c r="T9" s="207"/>
      <c r="U9" s="208">
        <f t="shared" si="2"/>
        <v>309.9275833333333</v>
      </c>
      <c r="V9" s="208">
        <f t="shared" si="2"/>
        <v>54.131187499999996</v>
      </c>
      <c r="W9" s="208">
        <f t="shared" si="3"/>
        <v>63.683749999999996</v>
      </c>
      <c r="X9" s="208">
        <f t="shared" si="3"/>
        <v>394.83925</v>
      </c>
      <c r="Y9" s="208">
        <f t="shared" si="3"/>
        <v>273.840125</v>
      </c>
      <c r="Z9" s="209">
        <f t="shared" si="7"/>
        <v>1096.4218958333333</v>
      </c>
      <c r="AA9" s="209">
        <f t="shared" si="4"/>
        <v>4245.583333333333</v>
      </c>
      <c r="AB9" s="210">
        <f t="shared" si="8"/>
        <v>5342.005229166666</v>
      </c>
      <c r="AC9" s="211"/>
      <c r="AD9" s="224">
        <f t="shared" si="9"/>
        <v>2439.1341666666667</v>
      </c>
      <c r="AE9" s="225">
        <f t="shared" si="5"/>
        <v>2902.8710624999994</v>
      </c>
      <c r="AF9" s="211"/>
      <c r="AG9" s="230">
        <f t="shared" si="6"/>
        <v>309.9275833333333</v>
      </c>
      <c r="AH9" s="230">
        <f t="shared" si="6"/>
        <v>54.131187499999996</v>
      </c>
      <c r="AI9" s="208">
        <f t="shared" si="10"/>
        <v>63.683749999999996</v>
      </c>
      <c r="AJ9" s="208">
        <f t="shared" si="10"/>
        <v>394.83925</v>
      </c>
      <c r="AK9" s="208">
        <f t="shared" si="10"/>
        <v>76.84505833333334</v>
      </c>
      <c r="AL9" s="234">
        <f t="shared" si="11"/>
        <v>899.4268291666666</v>
      </c>
    </row>
    <row r="10" spans="1:38" ht="11.25" customHeight="1">
      <c r="A10" s="8">
        <v>4</v>
      </c>
      <c r="B10" s="8">
        <v>30</v>
      </c>
      <c r="C10" s="8"/>
      <c r="D10" s="16">
        <v>2</v>
      </c>
      <c r="E10" s="17">
        <f>VLOOKUP(D10,'A13 - Tabelle mit 2 Kindern'!$A$6:$F$13,6)</f>
        <v>53669.04</v>
      </c>
      <c r="F10" s="17">
        <f>VLOOKUP(D10,'A13 - Tabelle mit 2 Kindern'!$A$6:$G$13,7)</f>
        <v>40401.52</v>
      </c>
      <c r="G10" s="18">
        <f t="shared" si="0"/>
        <v>37881.52</v>
      </c>
      <c r="H10" s="19"/>
      <c r="I10" s="16">
        <v>3</v>
      </c>
      <c r="J10" s="17">
        <f>VLOOKUP(I10,'E13 - Tabelle mit 2 Kindern'!$B$8:$M$20,11)</f>
        <v>53664.63</v>
      </c>
      <c r="K10" s="20">
        <f>VLOOKUP(I10,'E13 - Tabelle mit 2 Kindern'!$B$8:$M$20,12)</f>
        <v>30628.85</v>
      </c>
      <c r="L10" s="27">
        <f t="shared" si="1"/>
        <v>-7252.669999999998</v>
      </c>
      <c r="M10" s="31">
        <f t="shared" si="12"/>
        <v>-33937.09999999999</v>
      </c>
      <c r="N10" s="8">
        <v>4</v>
      </c>
      <c r="O10" s="8">
        <v>30</v>
      </c>
      <c r="P10" s="45"/>
      <c r="Q10" s="45"/>
      <c r="R10" s="66"/>
      <c r="S10" s="200"/>
      <c r="T10" s="207"/>
      <c r="U10" s="208">
        <f t="shared" si="2"/>
        <v>323.025</v>
      </c>
      <c r="V10" s="208">
        <f t="shared" si="2"/>
        <v>56.418749999999996</v>
      </c>
      <c r="W10" s="208">
        <f t="shared" si="3"/>
        <v>67.0807875</v>
      </c>
      <c r="X10" s="208">
        <f t="shared" si="3"/>
        <v>415.90088249999997</v>
      </c>
      <c r="Y10" s="208">
        <f t="shared" si="3"/>
        <v>288.44738624999997</v>
      </c>
      <c r="Z10" s="209">
        <f t="shared" si="7"/>
        <v>1150.87280625</v>
      </c>
      <c r="AA10" s="209">
        <f t="shared" si="4"/>
        <v>4472.0525</v>
      </c>
      <c r="AB10" s="210">
        <f t="shared" si="8"/>
        <v>5622.925306249999</v>
      </c>
      <c r="AC10" s="211"/>
      <c r="AD10" s="224">
        <f t="shared" si="9"/>
        <v>2552.4041666666667</v>
      </c>
      <c r="AE10" s="225">
        <f t="shared" si="5"/>
        <v>3070.5211395833326</v>
      </c>
      <c r="AF10" s="211"/>
      <c r="AG10" s="230">
        <f t="shared" si="6"/>
        <v>323.025</v>
      </c>
      <c r="AH10" s="230">
        <f t="shared" si="6"/>
        <v>56.418749999999996</v>
      </c>
      <c r="AI10" s="208">
        <f t="shared" si="10"/>
        <v>67.0807875</v>
      </c>
      <c r="AJ10" s="208">
        <f t="shared" si="10"/>
        <v>415.90088249999997</v>
      </c>
      <c r="AK10" s="208">
        <f t="shared" si="10"/>
        <v>80.94415025</v>
      </c>
      <c r="AL10" s="234">
        <f t="shared" si="11"/>
        <v>943.3695702499999</v>
      </c>
    </row>
    <row r="11" spans="1:38" ht="11.25" customHeight="1">
      <c r="A11" s="8">
        <v>5</v>
      </c>
      <c r="B11" s="8">
        <v>31</v>
      </c>
      <c r="C11" s="8"/>
      <c r="D11" s="16">
        <v>3</v>
      </c>
      <c r="E11" s="17">
        <f>VLOOKUP(D11,'A13 - Tabelle mit 2 Kindern'!$A$6:$F$13,6)</f>
        <v>55990.2</v>
      </c>
      <c r="F11" s="17">
        <f>VLOOKUP(D11,'A13 - Tabelle mit 2 Kindern'!$A$6:$G$13,7)</f>
        <v>41731.94</v>
      </c>
      <c r="G11" s="18">
        <f t="shared" si="0"/>
        <v>39211.94</v>
      </c>
      <c r="H11" s="19"/>
      <c r="I11" s="16">
        <v>3</v>
      </c>
      <c r="J11" s="17">
        <f>VLOOKUP(I11,'E13 - Tabelle mit 2 Kindern'!$B$8:$M$20,11)</f>
        <v>53664.63</v>
      </c>
      <c r="K11" s="20">
        <f>VLOOKUP(I11,'E13 - Tabelle mit 2 Kindern'!$B$8:$M$20,12)</f>
        <v>30628.85</v>
      </c>
      <c r="L11" s="27">
        <f t="shared" si="1"/>
        <v>-8583.090000000004</v>
      </c>
      <c r="M11" s="31">
        <f t="shared" si="12"/>
        <v>-42520.189999999995</v>
      </c>
      <c r="N11" s="8">
        <v>5</v>
      </c>
      <c r="O11" s="8">
        <v>31</v>
      </c>
      <c r="P11" s="45"/>
      <c r="Q11" s="45"/>
      <c r="R11" s="66"/>
      <c r="S11" s="200"/>
      <c r="T11" s="207"/>
      <c r="U11" s="208">
        <f t="shared" si="2"/>
        <v>323.025</v>
      </c>
      <c r="V11" s="208">
        <f t="shared" si="2"/>
        <v>56.418749999999996</v>
      </c>
      <c r="W11" s="208">
        <f t="shared" si="3"/>
        <v>67.0807875</v>
      </c>
      <c r="X11" s="208">
        <f t="shared" si="3"/>
        <v>415.90088249999997</v>
      </c>
      <c r="Y11" s="208">
        <f t="shared" si="3"/>
        <v>288.44738624999997</v>
      </c>
      <c r="Z11" s="209">
        <f t="shared" si="7"/>
        <v>1150.87280625</v>
      </c>
      <c r="AA11" s="209">
        <f t="shared" si="4"/>
        <v>4472.0525</v>
      </c>
      <c r="AB11" s="210">
        <f t="shared" si="8"/>
        <v>5622.925306249999</v>
      </c>
      <c r="AC11" s="211"/>
      <c r="AD11" s="224">
        <f t="shared" si="9"/>
        <v>2552.4041666666667</v>
      </c>
      <c r="AE11" s="225">
        <f t="shared" si="5"/>
        <v>3070.5211395833326</v>
      </c>
      <c r="AF11" s="211"/>
      <c r="AG11" s="230">
        <f t="shared" si="6"/>
        <v>323.025</v>
      </c>
      <c r="AH11" s="230">
        <f t="shared" si="6"/>
        <v>56.418749999999996</v>
      </c>
      <c r="AI11" s="208">
        <f t="shared" si="10"/>
        <v>67.0807875</v>
      </c>
      <c r="AJ11" s="208">
        <f t="shared" si="10"/>
        <v>415.90088249999997</v>
      </c>
      <c r="AK11" s="208">
        <f t="shared" si="10"/>
        <v>80.94415025</v>
      </c>
      <c r="AL11" s="234">
        <f t="shared" si="11"/>
        <v>943.3695702499999</v>
      </c>
    </row>
    <row r="12" spans="1:38" ht="11.25" customHeight="1">
      <c r="A12" s="8">
        <v>6</v>
      </c>
      <c r="B12" s="8">
        <v>32</v>
      </c>
      <c r="C12" s="8"/>
      <c r="D12" s="16">
        <v>3</v>
      </c>
      <c r="E12" s="17">
        <f>VLOOKUP(D12,'A13 - Tabelle mit 2 Kindern'!$A$6:$F$13,6)</f>
        <v>55990.2</v>
      </c>
      <c r="F12" s="17">
        <f>VLOOKUP(D12,'A13 - Tabelle mit 2 Kindern'!$A$6:$G$13,7)</f>
        <v>41731.94</v>
      </c>
      <c r="G12" s="18">
        <f t="shared" si="0"/>
        <v>39211.94</v>
      </c>
      <c r="H12" s="19"/>
      <c r="I12" s="16">
        <v>3</v>
      </c>
      <c r="J12" s="17">
        <f>VLOOKUP(I12,'E13 - Tabelle mit 2 Kindern'!$B$8:$M$20,11)</f>
        <v>53664.63</v>
      </c>
      <c r="K12" s="20">
        <f>VLOOKUP(I12,'E13 - Tabelle mit 2 Kindern'!$B$8:$M$20,12)</f>
        <v>30628.85</v>
      </c>
      <c r="L12" s="27">
        <f t="shared" si="1"/>
        <v>-8583.090000000004</v>
      </c>
      <c r="M12" s="31">
        <f t="shared" si="12"/>
        <v>-51103.28</v>
      </c>
      <c r="N12" s="8">
        <v>6</v>
      </c>
      <c r="O12" s="8">
        <v>32</v>
      </c>
      <c r="P12" s="45"/>
      <c r="Q12" s="45"/>
      <c r="R12" s="66"/>
      <c r="S12" s="200"/>
      <c r="T12" s="207"/>
      <c r="U12" s="208">
        <f t="shared" si="2"/>
        <v>323.025</v>
      </c>
      <c r="V12" s="208">
        <f t="shared" si="2"/>
        <v>56.418749999999996</v>
      </c>
      <c r="W12" s="208">
        <f t="shared" si="3"/>
        <v>67.0807875</v>
      </c>
      <c r="X12" s="208">
        <f t="shared" si="3"/>
        <v>415.90088249999997</v>
      </c>
      <c r="Y12" s="208">
        <f t="shared" si="3"/>
        <v>288.44738624999997</v>
      </c>
      <c r="Z12" s="209">
        <f t="shared" si="7"/>
        <v>1150.87280625</v>
      </c>
      <c r="AA12" s="209">
        <f t="shared" si="4"/>
        <v>4472.0525</v>
      </c>
      <c r="AB12" s="210">
        <f t="shared" si="8"/>
        <v>5622.925306249999</v>
      </c>
      <c r="AC12" s="211"/>
      <c r="AD12" s="224">
        <f t="shared" si="9"/>
        <v>2552.4041666666667</v>
      </c>
      <c r="AE12" s="225">
        <f t="shared" si="5"/>
        <v>3070.5211395833326</v>
      </c>
      <c r="AF12" s="211"/>
      <c r="AG12" s="230">
        <f t="shared" si="6"/>
        <v>323.025</v>
      </c>
      <c r="AH12" s="230">
        <f t="shared" si="6"/>
        <v>56.418749999999996</v>
      </c>
      <c r="AI12" s="208">
        <f t="shared" si="10"/>
        <v>67.0807875</v>
      </c>
      <c r="AJ12" s="208">
        <f t="shared" si="10"/>
        <v>415.90088249999997</v>
      </c>
      <c r="AK12" s="208">
        <f t="shared" si="10"/>
        <v>80.94415025</v>
      </c>
      <c r="AL12" s="234">
        <f t="shared" si="11"/>
        <v>943.3695702499999</v>
      </c>
    </row>
    <row r="13" spans="1:38" ht="11.25" customHeight="1">
      <c r="A13" s="8">
        <v>7</v>
      </c>
      <c r="B13" s="8">
        <v>33</v>
      </c>
      <c r="C13" s="8"/>
      <c r="D13" s="16">
        <v>3</v>
      </c>
      <c r="E13" s="17">
        <f>VLOOKUP(D13,'A13 - Tabelle mit 2 Kindern'!$A$6:$F$13,6)</f>
        <v>55990.2</v>
      </c>
      <c r="F13" s="17">
        <f>VLOOKUP(D13,'A13 - Tabelle mit 2 Kindern'!$A$6:$G$13,7)</f>
        <v>41731.94</v>
      </c>
      <c r="G13" s="18">
        <f t="shared" si="0"/>
        <v>39211.94</v>
      </c>
      <c r="H13" s="19"/>
      <c r="I13" s="16">
        <v>4</v>
      </c>
      <c r="J13" s="17">
        <f>VLOOKUP(I13,'E13 - Tabelle mit 2 Kindern'!$B$8:$M$20,11)</f>
        <v>58944.38</v>
      </c>
      <c r="K13" s="20">
        <f>VLOOKUP(I13,'E13 - Tabelle mit 2 Kindern'!$B$8:$M$20,12)</f>
        <v>33068.06</v>
      </c>
      <c r="L13" s="27">
        <f t="shared" si="1"/>
        <v>-6143.880000000005</v>
      </c>
      <c r="M13" s="31">
        <f t="shared" si="12"/>
        <v>-57247.16</v>
      </c>
      <c r="N13" s="8">
        <v>7</v>
      </c>
      <c r="O13" s="8">
        <v>33</v>
      </c>
      <c r="P13" s="45"/>
      <c r="Q13" s="45"/>
      <c r="R13" s="66"/>
      <c r="S13" s="200"/>
      <c r="T13" s="207"/>
      <c r="U13" s="208">
        <f t="shared" si="2"/>
        <v>323.025</v>
      </c>
      <c r="V13" s="208">
        <f t="shared" si="2"/>
        <v>56.418749999999996</v>
      </c>
      <c r="W13" s="208">
        <f t="shared" si="3"/>
        <v>73.680475</v>
      </c>
      <c r="X13" s="208">
        <f t="shared" si="3"/>
        <v>456.818945</v>
      </c>
      <c r="Y13" s="208">
        <f t="shared" si="3"/>
        <v>316.8260425</v>
      </c>
      <c r="Z13" s="209">
        <f t="shared" si="7"/>
        <v>1226.7692125</v>
      </c>
      <c r="AA13" s="209">
        <f t="shared" si="4"/>
        <v>4912.031666666667</v>
      </c>
      <c r="AB13" s="210">
        <f t="shared" si="8"/>
        <v>6138.800879166667</v>
      </c>
      <c r="AC13" s="211"/>
      <c r="AD13" s="224">
        <f t="shared" si="9"/>
        <v>2755.6716666666666</v>
      </c>
      <c r="AE13" s="225">
        <f t="shared" si="5"/>
        <v>3383.1292125000004</v>
      </c>
      <c r="AF13" s="211"/>
      <c r="AG13" s="230">
        <f t="shared" si="6"/>
        <v>323.025</v>
      </c>
      <c r="AH13" s="230">
        <f t="shared" si="6"/>
        <v>56.418749999999996</v>
      </c>
      <c r="AI13" s="208">
        <f t="shared" si="10"/>
        <v>73.680475</v>
      </c>
      <c r="AJ13" s="208">
        <f t="shared" si="10"/>
        <v>456.818945</v>
      </c>
      <c r="AK13" s="208">
        <f t="shared" si="10"/>
        <v>88.90777316666667</v>
      </c>
      <c r="AL13" s="234">
        <f t="shared" si="11"/>
        <v>998.8509431666666</v>
      </c>
    </row>
    <row r="14" spans="1:38" ht="11.25" customHeight="1">
      <c r="A14" s="8">
        <v>8</v>
      </c>
      <c r="B14" s="8">
        <v>34</v>
      </c>
      <c r="C14" s="8"/>
      <c r="D14" s="16">
        <v>4</v>
      </c>
      <c r="E14" s="17">
        <f>VLOOKUP(D14,'A13 - Tabelle mit 2 Kindern'!$A$6:$F$13,6)</f>
        <v>58325.64</v>
      </c>
      <c r="F14" s="17">
        <f>VLOOKUP(D14,'A13 - Tabelle mit 2 Kindern'!$A$6:$G$13,7)</f>
        <v>43045.05</v>
      </c>
      <c r="G14" s="18">
        <f t="shared" si="0"/>
        <v>40525.05</v>
      </c>
      <c r="H14" s="19"/>
      <c r="I14" s="16">
        <v>4</v>
      </c>
      <c r="J14" s="17">
        <f>VLOOKUP(I14,'E13 - Tabelle mit 2 Kindern'!$B$8:$M$20,11)</f>
        <v>58944.38</v>
      </c>
      <c r="K14" s="20">
        <f>VLOOKUP(I14,'E13 - Tabelle mit 2 Kindern'!$B$8:$M$20,12)</f>
        <v>33068.06</v>
      </c>
      <c r="L14" s="27">
        <f t="shared" si="1"/>
        <v>-7456.990000000005</v>
      </c>
      <c r="M14" s="31">
        <f t="shared" si="12"/>
        <v>-64704.15000000001</v>
      </c>
      <c r="N14" s="8">
        <v>8</v>
      </c>
      <c r="O14" s="8">
        <v>34</v>
      </c>
      <c r="P14" s="45"/>
      <c r="Q14" s="45"/>
      <c r="R14" s="66"/>
      <c r="S14" s="200"/>
      <c r="T14" s="207"/>
      <c r="U14" s="208">
        <f t="shared" si="2"/>
        <v>323.025</v>
      </c>
      <c r="V14" s="208">
        <f t="shared" si="2"/>
        <v>56.418749999999996</v>
      </c>
      <c r="W14" s="208">
        <f t="shared" si="3"/>
        <v>73.680475</v>
      </c>
      <c r="X14" s="208">
        <f t="shared" si="3"/>
        <v>456.818945</v>
      </c>
      <c r="Y14" s="208">
        <f t="shared" si="3"/>
        <v>316.8260425</v>
      </c>
      <c r="Z14" s="209">
        <f t="shared" si="7"/>
        <v>1226.7692125</v>
      </c>
      <c r="AA14" s="209">
        <f t="shared" si="4"/>
        <v>4912.031666666667</v>
      </c>
      <c r="AB14" s="210">
        <f t="shared" si="8"/>
        <v>6138.800879166667</v>
      </c>
      <c r="AC14" s="211"/>
      <c r="AD14" s="224">
        <f t="shared" si="9"/>
        <v>2755.6716666666666</v>
      </c>
      <c r="AE14" s="225">
        <f t="shared" si="5"/>
        <v>3383.1292125000004</v>
      </c>
      <c r="AF14" s="211"/>
      <c r="AG14" s="230">
        <f t="shared" si="6"/>
        <v>323.025</v>
      </c>
      <c r="AH14" s="230">
        <f t="shared" si="6"/>
        <v>56.418749999999996</v>
      </c>
      <c r="AI14" s="208">
        <f t="shared" si="10"/>
        <v>73.680475</v>
      </c>
      <c r="AJ14" s="208">
        <f t="shared" si="10"/>
        <v>456.818945</v>
      </c>
      <c r="AK14" s="208">
        <f t="shared" si="10"/>
        <v>88.90777316666667</v>
      </c>
      <c r="AL14" s="234">
        <f t="shared" si="11"/>
        <v>998.8509431666666</v>
      </c>
    </row>
    <row r="15" spans="1:38" ht="11.25" customHeight="1">
      <c r="A15" s="8">
        <v>9</v>
      </c>
      <c r="B15" s="8">
        <v>35</v>
      </c>
      <c r="C15" s="8"/>
      <c r="D15" s="16">
        <v>4</v>
      </c>
      <c r="E15" s="17">
        <f>VLOOKUP(D15,'A13 - Tabelle mit 2 Kindern'!$A$6:$F$13,6)</f>
        <v>58325.64</v>
      </c>
      <c r="F15" s="17">
        <f>VLOOKUP(D15,'A13 - Tabelle mit 2 Kindern'!$A$6:$G$13,7)</f>
        <v>43045.05</v>
      </c>
      <c r="G15" s="18">
        <f t="shared" si="0"/>
        <v>40525.05</v>
      </c>
      <c r="H15" s="19"/>
      <c r="I15" s="16">
        <v>4</v>
      </c>
      <c r="J15" s="17">
        <f>VLOOKUP(I15,'E13 - Tabelle mit 2 Kindern'!$B$8:$M$20,11)</f>
        <v>58944.38</v>
      </c>
      <c r="K15" s="20">
        <f>VLOOKUP(I15,'E13 - Tabelle mit 2 Kindern'!$B$8:$M$20,12)</f>
        <v>33068.06</v>
      </c>
      <c r="L15" s="27">
        <f t="shared" si="1"/>
        <v>-7456.990000000005</v>
      </c>
      <c r="M15" s="31">
        <f t="shared" si="12"/>
        <v>-72161.14000000001</v>
      </c>
      <c r="N15" s="8">
        <v>9</v>
      </c>
      <c r="O15" s="8">
        <v>35</v>
      </c>
      <c r="P15" s="45"/>
      <c r="Q15" s="45"/>
      <c r="R15" s="66"/>
      <c r="S15" s="200"/>
      <c r="T15" s="207"/>
      <c r="U15" s="208">
        <f t="shared" si="2"/>
        <v>323.025</v>
      </c>
      <c r="V15" s="208">
        <f t="shared" si="2"/>
        <v>56.418749999999996</v>
      </c>
      <c r="W15" s="208">
        <f t="shared" si="3"/>
        <v>73.680475</v>
      </c>
      <c r="X15" s="208">
        <f t="shared" si="3"/>
        <v>456.818945</v>
      </c>
      <c r="Y15" s="208">
        <f t="shared" si="3"/>
        <v>316.8260425</v>
      </c>
      <c r="Z15" s="209">
        <f t="shared" si="7"/>
        <v>1226.7692125</v>
      </c>
      <c r="AA15" s="209">
        <f t="shared" si="4"/>
        <v>4912.031666666667</v>
      </c>
      <c r="AB15" s="210">
        <f t="shared" si="8"/>
        <v>6138.800879166667</v>
      </c>
      <c r="AC15" s="211"/>
      <c r="AD15" s="224">
        <f t="shared" si="9"/>
        <v>2755.6716666666666</v>
      </c>
      <c r="AE15" s="225">
        <f t="shared" si="5"/>
        <v>3383.1292125000004</v>
      </c>
      <c r="AF15" s="211"/>
      <c r="AG15" s="230">
        <f t="shared" si="6"/>
        <v>323.025</v>
      </c>
      <c r="AH15" s="230">
        <f t="shared" si="6"/>
        <v>56.418749999999996</v>
      </c>
      <c r="AI15" s="208">
        <f t="shared" si="10"/>
        <v>73.680475</v>
      </c>
      <c r="AJ15" s="208">
        <f t="shared" si="10"/>
        <v>456.818945</v>
      </c>
      <c r="AK15" s="208">
        <f t="shared" si="10"/>
        <v>88.90777316666667</v>
      </c>
      <c r="AL15" s="234">
        <f t="shared" si="11"/>
        <v>998.8509431666666</v>
      </c>
    </row>
    <row r="16" spans="1:38" ht="11.25" customHeight="1">
      <c r="A16" s="8">
        <v>10</v>
      </c>
      <c r="B16" s="8">
        <v>36</v>
      </c>
      <c r="C16" s="8"/>
      <c r="D16" s="16">
        <v>4</v>
      </c>
      <c r="E16" s="17">
        <f>VLOOKUP(D16,'A13 - Tabelle mit 2 Kindern'!$A$6:$F$13,6)</f>
        <v>58325.64</v>
      </c>
      <c r="F16" s="17">
        <f>VLOOKUP(D16,'A13 - Tabelle mit 2 Kindern'!$A$6:$G$13,7)</f>
        <v>43045.05</v>
      </c>
      <c r="G16" s="18">
        <f t="shared" si="0"/>
        <v>40525.05</v>
      </c>
      <c r="H16" s="19"/>
      <c r="I16" s="16">
        <v>4</v>
      </c>
      <c r="J16" s="17">
        <f>VLOOKUP(I16,'E13 - Tabelle mit 2 Kindern'!$B$8:$M$20,11)</f>
        <v>58944.38</v>
      </c>
      <c r="K16" s="20">
        <f>VLOOKUP(I16,'E13 - Tabelle mit 2 Kindern'!$B$8:$M$20,12)</f>
        <v>33068.06</v>
      </c>
      <c r="L16" s="27">
        <f t="shared" si="1"/>
        <v>-7456.990000000005</v>
      </c>
      <c r="M16" s="31">
        <f t="shared" si="12"/>
        <v>-79618.13000000002</v>
      </c>
      <c r="N16" s="8">
        <v>10</v>
      </c>
      <c r="O16" s="8">
        <v>36</v>
      </c>
      <c r="P16" s="45"/>
      <c r="Q16" s="45"/>
      <c r="R16" s="66"/>
      <c r="S16" s="200"/>
      <c r="T16" s="207"/>
      <c r="U16" s="208">
        <f t="shared" si="2"/>
        <v>323.025</v>
      </c>
      <c r="V16" s="208">
        <f t="shared" si="2"/>
        <v>56.418749999999996</v>
      </c>
      <c r="W16" s="208">
        <f t="shared" si="3"/>
        <v>73.680475</v>
      </c>
      <c r="X16" s="208">
        <f t="shared" si="3"/>
        <v>456.818945</v>
      </c>
      <c r="Y16" s="208">
        <f t="shared" si="3"/>
        <v>316.8260425</v>
      </c>
      <c r="Z16" s="209">
        <f t="shared" si="7"/>
        <v>1226.7692125</v>
      </c>
      <c r="AA16" s="209">
        <f t="shared" si="4"/>
        <v>4912.031666666667</v>
      </c>
      <c r="AB16" s="210">
        <f t="shared" si="8"/>
        <v>6138.800879166667</v>
      </c>
      <c r="AC16" s="211"/>
      <c r="AD16" s="224">
        <f t="shared" si="9"/>
        <v>2755.6716666666666</v>
      </c>
      <c r="AE16" s="225">
        <f t="shared" si="5"/>
        <v>3383.1292125000004</v>
      </c>
      <c r="AF16" s="211"/>
      <c r="AG16" s="230">
        <f t="shared" si="6"/>
        <v>323.025</v>
      </c>
      <c r="AH16" s="230">
        <f t="shared" si="6"/>
        <v>56.418749999999996</v>
      </c>
      <c r="AI16" s="208">
        <f t="shared" si="10"/>
        <v>73.680475</v>
      </c>
      <c r="AJ16" s="208">
        <f t="shared" si="10"/>
        <v>456.818945</v>
      </c>
      <c r="AK16" s="208">
        <f t="shared" si="10"/>
        <v>88.90777316666667</v>
      </c>
      <c r="AL16" s="234">
        <f t="shared" si="11"/>
        <v>998.8509431666666</v>
      </c>
    </row>
    <row r="17" spans="1:38" ht="11.25" customHeight="1">
      <c r="A17" s="8">
        <v>11</v>
      </c>
      <c r="B17" s="8">
        <v>37</v>
      </c>
      <c r="C17" s="8"/>
      <c r="D17" s="16">
        <v>5</v>
      </c>
      <c r="E17" s="17">
        <f>VLOOKUP(D17,'A13 - Tabelle mit 2 Kindern'!$A$6:$F$13,6)</f>
        <v>60517.08</v>
      </c>
      <c r="F17" s="17">
        <f>VLOOKUP(D17,'A13 - Tabelle mit 2 Kindern'!$A$6:$G$13,7)</f>
        <v>44267.97</v>
      </c>
      <c r="G17" s="18">
        <f t="shared" si="0"/>
        <v>41747.97</v>
      </c>
      <c r="H17" s="19"/>
      <c r="I17" s="16">
        <v>5</v>
      </c>
      <c r="J17" s="17">
        <f>VLOOKUP(I17,'E13 - Tabelle mit 2 Kindern'!$B$8:$M$20,11)</f>
        <v>66242.88</v>
      </c>
      <c r="K17" s="20">
        <f>VLOOKUP(I17,'E13 - Tabelle mit 2 Kindern'!$B$8:$M$20,12)</f>
        <v>36242.48</v>
      </c>
      <c r="L17" s="27">
        <f t="shared" si="1"/>
        <v>-5505.489999999998</v>
      </c>
      <c r="M17" s="31">
        <f t="shared" si="12"/>
        <v>-85123.62000000002</v>
      </c>
      <c r="N17" s="8">
        <v>11</v>
      </c>
      <c r="O17" s="8">
        <v>37</v>
      </c>
      <c r="P17" s="45"/>
      <c r="Q17" s="45"/>
      <c r="R17" s="66"/>
      <c r="S17" s="200"/>
      <c r="T17" s="207"/>
      <c r="U17" s="208">
        <f t="shared" si="2"/>
        <v>323.025</v>
      </c>
      <c r="V17" s="208">
        <f t="shared" si="2"/>
        <v>56.418749999999996</v>
      </c>
      <c r="W17" s="208">
        <f t="shared" si="3"/>
        <v>82.8036</v>
      </c>
      <c r="X17" s="208">
        <f t="shared" si="3"/>
        <v>513.38232</v>
      </c>
      <c r="Y17" s="208">
        <f t="shared" si="3"/>
        <v>356.05548000000005</v>
      </c>
      <c r="Z17" s="209">
        <f t="shared" si="7"/>
        <v>1331.68515</v>
      </c>
      <c r="AA17" s="209">
        <f t="shared" si="4"/>
        <v>5520.240000000001</v>
      </c>
      <c r="AB17" s="210">
        <f t="shared" si="8"/>
        <v>6851.925150000001</v>
      </c>
      <c r="AC17" s="211"/>
      <c r="AD17" s="224">
        <f t="shared" si="9"/>
        <v>3020.206666666667</v>
      </c>
      <c r="AE17" s="225">
        <f t="shared" si="5"/>
        <v>3831.718483333334</v>
      </c>
      <c r="AF17" s="211"/>
      <c r="AG17" s="230">
        <f t="shared" si="6"/>
        <v>323.025</v>
      </c>
      <c r="AH17" s="230">
        <f t="shared" si="6"/>
        <v>56.418749999999996</v>
      </c>
      <c r="AI17" s="208">
        <f t="shared" si="10"/>
        <v>82.8036</v>
      </c>
      <c r="AJ17" s="208">
        <f t="shared" si="10"/>
        <v>513.38232</v>
      </c>
      <c r="AK17" s="208">
        <f t="shared" si="10"/>
        <v>99.91634400000002</v>
      </c>
      <c r="AL17" s="234">
        <f t="shared" si="11"/>
        <v>1075.546014</v>
      </c>
    </row>
    <row r="18" spans="1:38" ht="11.25" customHeight="1">
      <c r="A18" s="8">
        <v>12</v>
      </c>
      <c r="B18" s="8">
        <v>38</v>
      </c>
      <c r="C18" s="8"/>
      <c r="D18" s="16">
        <v>5</v>
      </c>
      <c r="E18" s="17">
        <f>VLOOKUP(D18,'A13 - Tabelle mit 2 Kindern'!$A$6:$F$13,6)</f>
        <v>60517.08</v>
      </c>
      <c r="F18" s="17">
        <f>VLOOKUP(D18,'A13 - Tabelle mit 2 Kindern'!$A$6:$G$13,7)</f>
        <v>44267.97</v>
      </c>
      <c r="G18" s="18">
        <f t="shared" si="0"/>
        <v>41747.97</v>
      </c>
      <c r="H18" s="19"/>
      <c r="I18" s="16">
        <v>5</v>
      </c>
      <c r="J18" s="17">
        <f>VLOOKUP(I18,'E13 - Tabelle mit 2 Kindern'!$B$8:$M$20,11)</f>
        <v>66242.88</v>
      </c>
      <c r="K18" s="20">
        <f>VLOOKUP(I18,'E13 - Tabelle mit 2 Kindern'!$B$8:$M$20,12)</f>
        <v>36242.48</v>
      </c>
      <c r="L18" s="27">
        <f t="shared" si="1"/>
        <v>-5505.489999999998</v>
      </c>
      <c r="M18" s="31">
        <f t="shared" si="12"/>
        <v>-90629.11000000002</v>
      </c>
      <c r="N18" s="8">
        <v>12</v>
      </c>
      <c r="O18" s="8">
        <v>38</v>
      </c>
      <c r="P18" s="45"/>
      <c r="Q18" s="45"/>
      <c r="R18" s="66"/>
      <c r="S18" s="200"/>
      <c r="T18" s="207"/>
      <c r="U18" s="208">
        <f t="shared" si="2"/>
        <v>323.025</v>
      </c>
      <c r="V18" s="208">
        <f t="shared" si="2"/>
        <v>56.418749999999996</v>
      </c>
      <c r="W18" s="208">
        <f t="shared" si="3"/>
        <v>82.8036</v>
      </c>
      <c r="X18" s="208">
        <f t="shared" si="3"/>
        <v>513.38232</v>
      </c>
      <c r="Y18" s="208">
        <f t="shared" si="3"/>
        <v>356.05548000000005</v>
      </c>
      <c r="Z18" s="209">
        <f t="shared" si="7"/>
        <v>1331.68515</v>
      </c>
      <c r="AA18" s="209">
        <f t="shared" si="4"/>
        <v>5520.240000000001</v>
      </c>
      <c r="AB18" s="210">
        <f t="shared" si="8"/>
        <v>6851.925150000001</v>
      </c>
      <c r="AC18" s="211"/>
      <c r="AD18" s="224">
        <f t="shared" si="9"/>
        <v>3020.206666666667</v>
      </c>
      <c r="AE18" s="225">
        <f t="shared" si="5"/>
        <v>3831.718483333334</v>
      </c>
      <c r="AF18" s="211"/>
      <c r="AG18" s="230">
        <f t="shared" si="6"/>
        <v>323.025</v>
      </c>
      <c r="AH18" s="230">
        <f t="shared" si="6"/>
        <v>56.418749999999996</v>
      </c>
      <c r="AI18" s="208">
        <f t="shared" si="10"/>
        <v>82.8036</v>
      </c>
      <c r="AJ18" s="208">
        <f t="shared" si="10"/>
        <v>513.38232</v>
      </c>
      <c r="AK18" s="208">
        <f t="shared" si="10"/>
        <v>99.91634400000002</v>
      </c>
      <c r="AL18" s="234">
        <f t="shared" si="11"/>
        <v>1075.546014</v>
      </c>
    </row>
    <row r="19" spans="1:38" ht="11.25" customHeight="1">
      <c r="A19" s="8">
        <v>13</v>
      </c>
      <c r="B19" s="8">
        <v>39</v>
      </c>
      <c r="C19" s="8"/>
      <c r="D19" s="16">
        <v>5</v>
      </c>
      <c r="E19" s="17">
        <f>VLOOKUP(D19,'A13 - Tabelle mit 2 Kindern'!$A$6:$F$13,6)</f>
        <v>60517.08</v>
      </c>
      <c r="F19" s="17">
        <f>VLOOKUP(D19,'A13 - Tabelle mit 2 Kindern'!$A$6:$G$13,7)</f>
        <v>44267.97</v>
      </c>
      <c r="G19" s="18">
        <f t="shared" si="0"/>
        <v>41747.97</v>
      </c>
      <c r="H19" s="19"/>
      <c r="I19" s="16">
        <v>5</v>
      </c>
      <c r="J19" s="17">
        <f>VLOOKUP(I19,'E13 - Tabelle mit 2 Kindern'!$B$8:$M$20,11)</f>
        <v>66242.88</v>
      </c>
      <c r="K19" s="20">
        <f>VLOOKUP(I19,'E13 - Tabelle mit 2 Kindern'!$B$8:$M$20,12)</f>
        <v>36242.48</v>
      </c>
      <c r="L19" s="27">
        <f t="shared" si="1"/>
        <v>-5505.489999999998</v>
      </c>
      <c r="M19" s="31">
        <f t="shared" si="12"/>
        <v>-96134.6</v>
      </c>
      <c r="N19" s="8">
        <v>13</v>
      </c>
      <c r="O19" s="8">
        <v>39</v>
      </c>
      <c r="P19" s="45"/>
      <c r="Q19" s="45"/>
      <c r="R19" s="66"/>
      <c r="S19" s="200"/>
      <c r="T19" s="207"/>
      <c r="U19" s="208">
        <f t="shared" si="2"/>
        <v>323.025</v>
      </c>
      <c r="V19" s="208">
        <f t="shared" si="2"/>
        <v>56.418749999999996</v>
      </c>
      <c r="W19" s="208">
        <f t="shared" si="3"/>
        <v>82.8036</v>
      </c>
      <c r="X19" s="208">
        <f t="shared" si="3"/>
        <v>513.38232</v>
      </c>
      <c r="Y19" s="208">
        <f t="shared" si="3"/>
        <v>356.05548000000005</v>
      </c>
      <c r="Z19" s="209">
        <f t="shared" si="7"/>
        <v>1331.68515</v>
      </c>
      <c r="AA19" s="209">
        <f t="shared" si="4"/>
        <v>5520.240000000001</v>
      </c>
      <c r="AB19" s="210">
        <f t="shared" si="8"/>
        <v>6851.925150000001</v>
      </c>
      <c r="AC19" s="211"/>
      <c r="AD19" s="224">
        <f t="shared" si="9"/>
        <v>3020.206666666667</v>
      </c>
      <c r="AE19" s="225">
        <f t="shared" si="5"/>
        <v>3831.718483333334</v>
      </c>
      <c r="AF19" s="211"/>
      <c r="AG19" s="230">
        <f t="shared" si="6"/>
        <v>323.025</v>
      </c>
      <c r="AH19" s="230">
        <f t="shared" si="6"/>
        <v>56.418749999999996</v>
      </c>
      <c r="AI19" s="208">
        <f t="shared" si="10"/>
        <v>82.8036</v>
      </c>
      <c r="AJ19" s="208">
        <f t="shared" si="10"/>
        <v>513.38232</v>
      </c>
      <c r="AK19" s="208">
        <f t="shared" si="10"/>
        <v>99.91634400000002</v>
      </c>
      <c r="AL19" s="234">
        <f t="shared" si="11"/>
        <v>1075.546014</v>
      </c>
    </row>
    <row r="20" spans="1:38" ht="11.25" customHeight="1">
      <c r="A20" s="8">
        <v>14</v>
      </c>
      <c r="B20" s="8">
        <v>40</v>
      </c>
      <c r="C20" s="8"/>
      <c r="D20" s="16">
        <v>5</v>
      </c>
      <c r="E20" s="17">
        <f>VLOOKUP(D20,'A13 - Tabelle mit 2 Kindern'!$A$6:$F$13,6)</f>
        <v>60517.08</v>
      </c>
      <c r="F20" s="17">
        <f>VLOOKUP(D20,'A13 - Tabelle mit 2 Kindern'!$A$6:$G$13,7)</f>
        <v>44267.97</v>
      </c>
      <c r="G20" s="18">
        <f t="shared" si="0"/>
        <v>41747.97</v>
      </c>
      <c r="H20" s="19"/>
      <c r="I20" s="16">
        <v>5</v>
      </c>
      <c r="J20" s="17">
        <f>VLOOKUP(I20,'E13 - Tabelle mit 2 Kindern'!$B$8:$M$20,11)</f>
        <v>66242.88</v>
      </c>
      <c r="K20" s="20">
        <f>VLOOKUP(I20,'E13 - Tabelle mit 2 Kindern'!$B$8:$M$20,12)</f>
        <v>36242.48</v>
      </c>
      <c r="L20" s="27">
        <f t="shared" si="1"/>
        <v>-5505.489999999998</v>
      </c>
      <c r="M20" s="31">
        <f t="shared" si="12"/>
        <v>-101640.09</v>
      </c>
      <c r="N20" s="8">
        <v>14</v>
      </c>
      <c r="O20" s="8">
        <v>40</v>
      </c>
      <c r="P20" s="45"/>
      <c r="Q20" s="45"/>
      <c r="R20" s="66"/>
      <c r="S20" s="200"/>
      <c r="T20" s="207"/>
      <c r="U20" s="208">
        <f t="shared" si="2"/>
        <v>323.025</v>
      </c>
      <c r="V20" s="208">
        <f t="shared" si="2"/>
        <v>56.418749999999996</v>
      </c>
      <c r="W20" s="208">
        <f t="shared" si="3"/>
        <v>82.8036</v>
      </c>
      <c r="X20" s="208">
        <f t="shared" si="3"/>
        <v>513.38232</v>
      </c>
      <c r="Y20" s="208">
        <f t="shared" si="3"/>
        <v>356.05548000000005</v>
      </c>
      <c r="Z20" s="209">
        <f t="shared" si="7"/>
        <v>1331.68515</v>
      </c>
      <c r="AA20" s="209">
        <f t="shared" si="4"/>
        <v>5520.240000000001</v>
      </c>
      <c r="AB20" s="210">
        <f t="shared" si="8"/>
        <v>6851.925150000001</v>
      </c>
      <c r="AC20" s="211"/>
      <c r="AD20" s="224">
        <f t="shared" si="9"/>
        <v>3020.206666666667</v>
      </c>
      <c r="AE20" s="225">
        <f t="shared" si="5"/>
        <v>3831.718483333334</v>
      </c>
      <c r="AF20" s="211"/>
      <c r="AG20" s="230">
        <f t="shared" si="6"/>
        <v>323.025</v>
      </c>
      <c r="AH20" s="230">
        <f t="shared" si="6"/>
        <v>56.418749999999996</v>
      </c>
      <c r="AI20" s="208">
        <f t="shared" si="10"/>
        <v>82.8036</v>
      </c>
      <c r="AJ20" s="208">
        <f t="shared" si="10"/>
        <v>513.38232</v>
      </c>
      <c r="AK20" s="208">
        <f t="shared" si="10"/>
        <v>99.91634400000002</v>
      </c>
      <c r="AL20" s="234">
        <f t="shared" si="11"/>
        <v>1075.546014</v>
      </c>
    </row>
    <row r="21" spans="1:38" ht="11.25" customHeight="1">
      <c r="A21" s="8">
        <v>15</v>
      </c>
      <c r="B21" s="8">
        <v>41</v>
      </c>
      <c r="C21" s="8"/>
      <c r="D21" s="16">
        <v>6</v>
      </c>
      <c r="E21" s="17">
        <f>VLOOKUP(D21,'A13 - Tabelle mit 2 Kindern'!$A$6:$F$13,6)</f>
        <v>61555.2</v>
      </c>
      <c r="F21" s="17">
        <f>VLOOKUP(D21,'A13 - Tabelle mit 2 Kindern'!$A$6:$G$13,7)</f>
        <v>44847.21</v>
      </c>
      <c r="G21" s="18">
        <f t="shared" si="0"/>
        <v>42327.21</v>
      </c>
      <c r="H21" s="19"/>
      <c r="I21" s="16">
        <v>5</v>
      </c>
      <c r="J21" s="17">
        <f>VLOOKUP(I21,'E13 - Tabelle mit 2 Kindern'!$B$8:$M$20,11)</f>
        <v>66242.88</v>
      </c>
      <c r="K21" s="20">
        <f>VLOOKUP(I21,'E13 - Tabelle mit 2 Kindern'!$B$8:$M$20,12)</f>
        <v>36242.48</v>
      </c>
      <c r="L21" s="27">
        <f t="shared" si="1"/>
        <v>-6084.729999999996</v>
      </c>
      <c r="M21" s="31">
        <f t="shared" si="12"/>
        <v>-107724.81999999999</v>
      </c>
      <c r="N21" s="8">
        <v>15</v>
      </c>
      <c r="O21" s="8">
        <v>41</v>
      </c>
      <c r="P21" s="45"/>
      <c r="Q21" s="45"/>
      <c r="R21" s="66"/>
      <c r="S21" s="200"/>
      <c r="T21" s="207"/>
      <c r="U21" s="208">
        <f t="shared" si="2"/>
        <v>323.025</v>
      </c>
      <c r="V21" s="208">
        <f t="shared" si="2"/>
        <v>56.418749999999996</v>
      </c>
      <c r="W21" s="208">
        <f t="shared" si="3"/>
        <v>82.8036</v>
      </c>
      <c r="X21" s="208">
        <f t="shared" si="3"/>
        <v>513.38232</v>
      </c>
      <c r="Y21" s="208">
        <f t="shared" si="3"/>
        <v>356.05548000000005</v>
      </c>
      <c r="Z21" s="209">
        <f t="shared" si="7"/>
        <v>1331.68515</v>
      </c>
      <c r="AA21" s="209">
        <f t="shared" si="4"/>
        <v>5520.240000000001</v>
      </c>
      <c r="AB21" s="210">
        <f t="shared" si="8"/>
        <v>6851.925150000001</v>
      </c>
      <c r="AC21" s="211"/>
      <c r="AD21" s="224">
        <f t="shared" si="9"/>
        <v>3020.206666666667</v>
      </c>
      <c r="AE21" s="225">
        <f t="shared" si="5"/>
        <v>3831.718483333334</v>
      </c>
      <c r="AF21" s="211"/>
      <c r="AG21" s="230">
        <f t="shared" si="6"/>
        <v>323.025</v>
      </c>
      <c r="AH21" s="230">
        <f t="shared" si="6"/>
        <v>56.418749999999996</v>
      </c>
      <c r="AI21" s="208">
        <f t="shared" si="10"/>
        <v>82.8036</v>
      </c>
      <c r="AJ21" s="208">
        <f t="shared" si="10"/>
        <v>513.38232</v>
      </c>
      <c r="AK21" s="208">
        <f t="shared" si="10"/>
        <v>99.91634400000002</v>
      </c>
      <c r="AL21" s="234">
        <f t="shared" si="11"/>
        <v>1075.546014</v>
      </c>
    </row>
    <row r="22" spans="1:38" ht="11.25" customHeight="1">
      <c r="A22" s="8">
        <v>16</v>
      </c>
      <c r="B22" s="8">
        <v>42</v>
      </c>
      <c r="C22" s="8"/>
      <c r="D22" s="16">
        <v>6</v>
      </c>
      <c r="E22" s="17">
        <f>VLOOKUP(D22,'A13 - Tabelle mit 2 Kindern'!$A$6:$F$13,6)</f>
        <v>61555.2</v>
      </c>
      <c r="F22" s="17">
        <f>VLOOKUP(D22,'A13 - Tabelle mit 2 Kindern'!$A$6:$G$13,7)</f>
        <v>44847.21</v>
      </c>
      <c r="G22" s="18">
        <f t="shared" si="0"/>
        <v>42327.21</v>
      </c>
      <c r="H22" s="19"/>
      <c r="I22" s="16">
        <v>6</v>
      </c>
      <c r="J22" s="17">
        <f>VLOOKUP(I22,'E13 - Tabelle mit 2 Kindern'!$B$8:$M$20,11)</f>
        <v>68230.13</v>
      </c>
      <c r="K22" s="20">
        <f>VLOOKUP(I22,'E13 - Tabelle mit 2 Kindern'!$B$8:$M$20,12)</f>
        <v>37090.87</v>
      </c>
      <c r="L22" s="27">
        <f t="shared" si="1"/>
        <v>-5236.3399999999965</v>
      </c>
      <c r="M22" s="31">
        <f t="shared" si="12"/>
        <v>-112961.15999999999</v>
      </c>
      <c r="N22" s="8">
        <v>16</v>
      </c>
      <c r="O22" s="8">
        <v>42</v>
      </c>
      <c r="P22" s="45"/>
      <c r="Q22" s="45"/>
      <c r="R22" s="66"/>
      <c r="S22" s="200"/>
      <c r="T22" s="207"/>
      <c r="U22" s="208">
        <f t="shared" si="2"/>
        <v>323.025</v>
      </c>
      <c r="V22" s="208">
        <f t="shared" si="2"/>
        <v>56.418749999999996</v>
      </c>
      <c r="W22" s="208">
        <f t="shared" si="3"/>
        <v>85.2876625</v>
      </c>
      <c r="X22" s="208">
        <f t="shared" si="3"/>
        <v>528.7835075</v>
      </c>
      <c r="Y22" s="208">
        <f t="shared" si="3"/>
        <v>366.73694875</v>
      </c>
      <c r="Z22" s="209">
        <f t="shared" si="7"/>
        <v>1360.25186875</v>
      </c>
      <c r="AA22" s="209">
        <f t="shared" si="4"/>
        <v>5685.844166666667</v>
      </c>
      <c r="AB22" s="210">
        <f t="shared" si="8"/>
        <v>7046.096035416667</v>
      </c>
      <c r="AC22" s="211"/>
      <c r="AD22" s="224">
        <f t="shared" si="9"/>
        <v>3090.9058333333337</v>
      </c>
      <c r="AE22" s="225">
        <f t="shared" si="5"/>
        <v>3955.1902020833336</v>
      </c>
      <c r="AF22" s="211"/>
      <c r="AG22" s="230">
        <f t="shared" si="6"/>
        <v>323.025</v>
      </c>
      <c r="AH22" s="230">
        <f t="shared" si="6"/>
        <v>56.418749999999996</v>
      </c>
      <c r="AI22" s="208">
        <f t="shared" si="10"/>
        <v>85.2876625</v>
      </c>
      <c r="AJ22" s="208">
        <f t="shared" si="10"/>
        <v>528.7835075</v>
      </c>
      <c r="AK22" s="208">
        <f t="shared" si="10"/>
        <v>102.91377941666667</v>
      </c>
      <c r="AL22" s="234">
        <f t="shared" si="11"/>
        <v>1096.4286994166669</v>
      </c>
    </row>
    <row r="23" spans="1:38" ht="11.25" customHeight="1">
      <c r="A23" s="8">
        <v>17</v>
      </c>
      <c r="B23" s="8">
        <v>43</v>
      </c>
      <c r="C23" s="8"/>
      <c r="D23" s="16">
        <v>6</v>
      </c>
      <c r="E23" s="17">
        <f>VLOOKUP(D23,'A13 - Tabelle mit 2 Kindern'!$A$6:$F$13,6)</f>
        <v>61555.2</v>
      </c>
      <c r="F23" s="17">
        <f>VLOOKUP(D23,'A13 - Tabelle mit 2 Kindern'!$A$6:$G$13,7)</f>
        <v>44847.21</v>
      </c>
      <c r="G23" s="18">
        <f t="shared" si="0"/>
        <v>42327.21</v>
      </c>
      <c r="H23" s="19"/>
      <c r="I23" s="16">
        <v>6</v>
      </c>
      <c r="J23" s="17">
        <f>VLOOKUP(I23,'E13 - Tabelle mit 2 Kindern'!$B$8:$M$20,11)</f>
        <v>68230.13</v>
      </c>
      <c r="K23" s="20">
        <f>VLOOKUP(I23,'E13 - Tabelle mit 2 Kindern'!$B$8:$M$20,12)</f>
        <v>37090.87</v>
      </c>
      <c r="L23" s="27">
        <f t="shared" si="1"/>
        <v>-5236.3399999999965</v>
      </c>
      <c r="M23" s="31">
        <f t="shared" si="12"/>
        <v>-118197.49999999999</v>
      </c>
      <c r="N23" s="8">
        <v>17</v>
      </c>
      <c r="O23" s="8">
        <v>43</v>
      </c>
      <c r="P23" s="45"/>
      <c r="Q23" s="45"/>
      <c r="R23" s="66"/>
      <c r="S23" s="200"/>
      <c r="T23" s="207"/>
      <c r="U23" s="208">
        <f t="shared" si="2"/>
        <v>323.025</v>
      </c>
      <c r="V23" s="208">
        <f t="shared" si="2"/>
        <v>56.418749999999996</v>
      </c>
      <c r="W23" s="208">
        <f t="shared" si="3"/>
        <v>85.2876625</v>
      </c>
      <c r="X23" s="208">
        <f t="shared" si="3"/>
        <v>528.7835075</v>
      </c>
      <c r="Y23" s="208">
        <f t="shared" si="3"/>
        <v>366.73694875</v>
      </c>
      <c r="Z23" s="209">
        <f t="shared" si="7"/>
        <v>1360.25186875</v>
      </c>
      <c r="AA23" s="209">
        <f t="shared" si="4"/>
        <v>5685.844166666667</v>
      </c>
      <c r="AB23" s="210">
        <f t="shared" si="8"/>
        <v>7046.096035416667</v>
      </c>
      <c r="AC23" s="211"/>
      <c r="AD23" s="224">
        <f t="shared" si="9"/>
        <v>3090.9058333333337</v>
      </c>
      <c r="AE23" s="225">
        <f t="shared" si="5"/>
        <v>3955.1902020833336</v>
      </c>
      <c r="AF23" s="211"/>
      <c r="AG23" s="230">
        <f t="shared" si="6"/>
        <v>323.025</v>
      </c>
      <c r="AH23" s="230">
        <f t="shared" si="6"/>
        <v>56.418749999999996</v>
      </c>
      <c r="AI23" s="208">
        <f t="shared" si="10"/>
        <v>85.2876625</v>
      </c>
      <c r="AJ23" s="208">
        <f t="shared" si="10"/>
        <v>528.7835075</v>
      </c>
      <c r="AK23" s="208">
        <f t="shared" si="10"/>
        <v>102.91377941666667</v>
      </c>
      <c r="AL23" s="234">
        <f t="shared" si="11"/>
        <v>1096.4286994166669</v>
      </c>
    </row>
    <row r="24" spans="1:38" ht="11.25" customHeight="1">
      <c r="A24" s="8">
        <v>18</v>
      </c>
      <c r="B24" s="8">
        <v>44</v>
      </c>
      <c r="C24" s="8"/>
      <c r="D24" s="16">
        <v>6</v>
      </c>
      <c r="E24" s="17">
        <f>VLOOKUP(D24,'A13 - Tabelle mit 2 Kindern'!$A$6:$F$13,6)</f>
        <v>61555.2</v>
      </c>
      <c r="F24" s="17">
        <f>VLOOKUP(D24,'A13 - Tabelle mit 2 Kindern'!$A$6:$G$13,7)</f>
        <v>44847.21</v>
      </c>
      <c r="G24" s="18">
        <f t="shared" si="0"/>
        <v>42327.21</v>
      </c>
      <c r="H24" s="19"/>
      <c r="I24" s="16">
        <v>6</v>
      </c>
      <c r="J24" s="17">
        <f>VLOOKUP(I24,'E13 - Tabelle mit 2 Kindern'!$B$8:$M$20,11)</f>
        <v>68230.13</v>
      </c>
      <c r="K24" s="20">
        <f>VLOOKUP(I24,'E13 - Tabelle mit 2 Kindern'!$B$8:$M$20,12)</f>
        <v>37090.87</v>
      </c>
      <c r="L24" s="27">
        <f t="shared" si="1"/>
        <v>-5236.3399999999965</v>
      </c>
      <c r="M24" s="31">
        <f t="shared" si="12"/>
        <v>-123433.83999999998</v>
      </c>
      <c r="N24" s="8">
        <v>18</v>
      </c>
      <c r="O24" s="8">
        <v>44</v>
      </c>
      <c r="P24" s="45"/>
      <c r="Q24" s="45"/>
      <c r="R24" s="66"/>
      <c r="S24" s="200"/>
      <c r="T24" s="207"/>
      <c r="U24" s="208">
        <f t="shared" si="2"/>
        <v>323.025</v>
      </c>
      <c r="V24" s="208">
        <f t="shared" si="2"/>
        <v>56.418749999999996</v>
      </c>
      <c r="W24" s="208">
        <f t="shared" si="3"/>
        <v>85.2876625</v>
      </c>
      <c r="X24" s="208">
        <f t="shared" si="3"/>
        <v>528.7835075</v>
      </c>
      <c r="Y24" s="208">
        <f t="shared" si="3"/>
        <v>366.73694875</v>
      </c>
      <c r="Z24" s="209">
        <f t="shared" si="7"/>
        <v>1360.25186875</v>
      </c>
      <c r="AA24" s="209">
        <f t="shared" si="4"/>
        <v>5685.844166666667</v>
      </c>
      <c r="AB24" s="210">
        <f t="shared" si="8"/>
        <v>7046.096035416667</v>
      </c>
      <c r="AC24" s="211"/>
      <c r="AD24" s="224">
        <f t="shared" si="9"/>
        <v>3090.9058333333337</v>
      </c>
      <c r="AE24" s="225">
        <f t="shared" si="5"/>
        <v>3955.1902020833336</v>
      </c>
      <c r="AF24" s="211"/>
      <c r="AG24" s="230">
        <f t="shared" si="6"/>
        <v>323.025</v>
      </c>
      <c r="AH24" s="230">
        <f t="shared" si="6"/>
        <v>56.418749999999996</v>
      </c>
      <c r="AI24" s="208">
        <f t="shared" si="10"/>
        <v>85.2876625</v>
      </c>
      <c r="AJ24" s="208">
        <f t="shared" si="10"/>
        <v>528.7835075</v>
      </c>
      <c r="AK24" s="208">
        <f t="shared" si="10"/>
        <v>102.91377941666667</v>
      </c>
      <c r="AL24" s="234">
        <f t="shared" si="11"/>
        <v>1096.4286994166669</v>
      </c>
    </row>
    <row r="25" spans="1:38" ht="11.25" customHeight="1">
      <c r="A25" s="8">
        <v>19</v>
      </c>
      <c r="B25" s="8">
        <v>45</v>
      </c>
      <c r="C25" s="8"/>
      <c r="D25" s="16">
        <v>7</v>
      </c>
      <c r="E25" s="17">
        <f>VLOOKUP(D25,'A13 - Tabelle mit 2 Kindern'!$A$6:$F$13,6)</f>
        <v>63746.52</v>
      </c>
      <c r="F25" s="17">
        <f>VLOOKUP(D25,'A13 - Tabelle mit 2 Kindern'!$A$6:$G$13,7)</f>
        <v>46069.3</v>
      </c>
      <c r="G25" s="18">
        <f t="shared" si="0"/>
        <v>43549.3</v>
      </c>
      <c r="H25" s="19"/>
      <c r="I25" s="16">
        <v>6</v>
      </c>
      <c r="J25" s="17">
        <f>VLOOKUP(I25,'E13 - Tabelle mit 2 Kindern'!$B$8:$M$20,11)</f>
        <v>68230.13</v>
      </c>
      <c r="K25" s="20">
        <f>VLOOKUP(I25,'E13 - Tabelle mit 2 Kindern'!$B$8:$M$20,12)</f>
        <v>37090.87</v>
      </c>
      <c r="L25" s="27">
        <f t="shared" si="1"/>
        <v>-6458.43</v>
      </c>
      <c r="M25" s="31">
        <f t="shared" si="12"/>
        <v>-129892.26999999999</v>
      </c>
      <c r="N25" s="8">
        <v>19</v>
      </c>
      <c r="O25" s="8">
        <v>45</v>
      </c>
      <c r="P25" s="45"/>
      <c r="Q25" s="45"/>
      <c r="R25" s="66"/>
      <c r="S25" s="200"/>
      <c r="T25" s="207"/>
      <c r="U25" s="208">
        <f t="shared" si="2"/>
        <v>323.025</v>
      </c>
      <c r="V25" s="208">
        <f t="shared" si="2"/>
        <v>56.418749999999996</v>
      </c>
      <c r="W25" s="208">
        <f t="shared" si="3"/>
        <v>85.2876625</v>
      </c>
      <c r="X25" s="208">
        <f t="shared" si="3"/>
        <v>528.7835075</v>
      </c>
      <c r="Y25" s="208">
        <f t="shared" si="3"/>
        <v>366.73694875</v>
      </c>
      <c r="Z25" s="209">
        <f t="shared" si="7"/>
        <v>1360.25186875</v>
      </c>
      <c r="AA25" s="209">
        <f t="shared" si="4"/>
        <v>5685.844166666667</v>
      </c>
      <c r="AB25" s="210">
        <f t="shared" si="8"/>
        <v>7046.096035416667</v>
      </c>
      <c r="AC25" s="211"/>
      <c r="AD25" s="224">
        <f t="shared" si="9"/>
        <v>3090.9058333333337</v>
      </c>
      <c r="AE25" s="225">
        <f t="shared" si="5"/>
        <v>3955.1902020833336</v>
      </c>
      <c r="AF25" s="211"/>
      <c r="AG25" s="230">
        <f t="shared" si="6"/>
        <v>323.025</v>
      </c>
      <c r="AH25" s="230">
        <f t="shared" si="6"/>
        <v>56.418749999999996</v>
      </c>
      <c r="AI25" s="208">
        <f t="shared" si="10"/>
        <v>85.2876625</v>
      </c>
      <c r="AJ25" s="208">
        <f t="shared" si="10"/>
        <v>528.7835075</v>
      </c>
      <c r="AK25" s="208">
        <f t="shared" si="10"/>
        <v>102.91377941666667</v>
      </c>
      <c r="AL25" s="234">
        <f t="shared" si="11"/>
        <v>1096.4286994166669</v>
      </c>
    </row>
    <row r="26" spans="1:38" ht="11.25" customHeight="1">
      <c r="A26" s="8">
        <v>20</v>
      </c>
      <c r="B26" s="8">
        <v>46</v>
      </c>
      <c r="C26" s="8"/>
      <c r="D26" s="16">
        <v>7</v>
      </c>
      <c r="E26" s="17">
        <f>VLOOKUP(D26,'A13 - Tabelle mit 2 Kindern'!$A$6:$F$13,6)</f>
        <v>63746.52</v>
      </c>
      <c r="F26" s="17">
        <f>VLOOKUP(D26,'A13 - Tabelle mit 2 Kindern'!$A$6:$G$13,7)</f>
        <v>46069.3</v>
      </c>
      <c r="G26" s="18">
        <f t="shared" si="0"/>
        <v>43549.3</v>
      </c>
      <c r="H26" s="19"/>
      <c r="I26" s="16">
        <v>6</v>
      </c>
      <c r="J26" s="17">
        <f>VLOOKUP(I26,'E13 - Tabelle mit 2 Kindern'!$B$8:$M$20,11)</f>
        <v>68230.13</v>
      </c>
      <c r="K26" s="20">
        <f>VLOOKUP(I26,'E13 - Tabelle mit 2 Kindern'!$B$8:$M$20,12)</f>
        <v>37090.87</v>
      </c>
      <c r="L26" s="27">
        <f t="shared" si="1"/>
        <v>-6458.43</v>
      </c>
      <c r="M26" s="31">
        <f t="shared" si="12"/>
        <v>-136350.69999999998</v>
      </c>
      <c r="N26" s="8">
        <v>20</v>
      </c>
      <c r="O26" s="8">
        <v>46</v>
      </c>
      <c r="P26" s="45"/>
      <c r="Q26" s="45"/>
      <c r="R26" s="66"/>
      <c r="S26" s="200"/>
      <c r="T26" s="207"/>
      <c r="U26" s="208">
        <f t="shared" si="2"/>
        <v>323.025</v>
      </c>
      <c r="V26" s="208">
        <f t="shared" si="2"/>
        <v>56.418749999999996</v>
      </c>
      <c r="W26" s="208">
        <f t="shared" si="3"/>
        <v>85.2876625</v>
      </c>
      <c r="X26" s="208">
        <f t="shared" si="3"/>
        <v>528.7835075</v>
      </c>
      <c r="Y26" s="208">
        <f t="shared" si="3"/>
        <v>366.73694875</v>
      </c>
      <c r="Z26" s="209">
        <f t="shared" si="7"/>
        <v>1360.25186875</v>
      </c>
      <c r="AA26" s="209">
        <f t="shared" si="4"/>
        <v>5685.844166666667</v>
      </c>
      <c r="AB26" s="210">
        <f t="shared" si="8"/>
        <v>7046.096035416667</v>
      </c>
      <c r="AC26" s="211"/>
      <c r="AD26" s="224">
        <f t="shared" si="9"/>
        <v>3090.9058333333337</v>
      </c>
      <c r="AE26" s="225">
        <f t="shared" si="5"/>
        <v>3955.1902020833336</v>
      </c>
      <c r="AF26" s="211"/>
      <c r="AG26" s="230">
        <f t="shared" si="6"/>
        <v>323.025</v>
      </c>
      <c r="AH26" s="230">
        <f t="shared" si="6"/>
        <v>56.418749999999996</v>
      </c>
      <c r="AI26" s="208">
        <f t="shared" si="10"/>
        <v>85.2876625</v>
      </c>
      <c r="AJ26" s="208">
        <f t="shared" si="10"/>
        <v>528.7835075</v>
      </c>
      <c r="AK26" s="208">
        <f t="shared" si="10"/>
        <v>102.91377941666667</v>
      </c>
      <c r="AL26" s="234">
        <f t="shared" si="11"/>
        <v>1096.4286994166669</v>
      </c>
    </row>
    <row r="27" spans="1:38" ht="11.25" customHeight="1">
      <c r="A27" s="8">
        <v>21</v>
      </c>
      <c r="B27" s="8">
        <v>47</v>
      </c>
      <c r="C27" s="8"/>
      <c r="D27" s="16">
        <v>7</v>
      </c>
      <c r="E27" s="17">
        <f>VLOOKUP(D27,'A13 - Tabelle mit 2 Kindern'!$A$6:$F$13,6)</f>
        <v>63746.52</v>
      </c>
      <c r="F27" s="17">
        <f>VLOOKUP(D27,'A13 - Tabelle mit 2 Kindern'!$A$6:$G$13,7)</f>
        <v>46069.3</v>
      </c>
      <c r="G27" s="18">
        <f t="shared" si="0"/>
        <v>43549.3</v>
      </c>
      <c r="H27" s="19"/>
      <c r="I27" s="16">
        <v>6</v>
      </c>
      <c r="J27" s="17">
        <f>VLOOKUP(I27,'E13 - Tabelle mit 2 Kindern'!$B$8:$M$20,11)</f>
        <v>68230.13</v>
      </c>
      <c r="K27" s="20">
        <f>VLOOKUP(I27,'E13 - Tabelle mit 2 Kindern'!$B$8:$M$20,12)</f>
        <v>37090.87</v>
      </c>
      <c r="L27" s="27">
        <f t="shared" si="1"/>
        <v>-6458.43</v>
      </c>
      <c r="M27" s="31">
        <f t="shared" si="12"/>
        <v>-142809.12999999998</v>
      </c>
      <c r="N27" s="8">
        <v>21</v>
      </c>
      <c r="O27" s="8">
        <v>47</v>
      </c>
      <c r="P27" s="47"/>
      <c r="Q27" s="47"/>
      <c r="R27" s="66"/>
      <c r="S27" s="200"/>
      <c r="T27" s="207"/>
      <c r="U27" s="208">
        <f aca="true" t="shared" si="13" ref="U27:V46">IF(($J27&lt;$AB$1),$J27/12*U$5,$AB$1/12*U$5)</f>
        <v>323.025</v>
      </c>
      <c r="V27" s="208">
        <f t="shared" si="13"/>
        <v>56.418749999999996</v>
      </c>
      <c r="W27" s="208">
        <f aca="true" t="shared" si="14" ref="W27:Y46">$J27/12*W$5</f>
        <v>85.2876625</v>
      </c>
      <c r="X27" s="208">
        <f t="shared" si="14"/>
        <v>528.7835075</v>
      </c>
      <c r="Y27" s="208">
        <f t="shared" si="14"/>
        <v>366.73694875</v>
      </c>
      <c r="Z27" s="209">
        <f t="shared" si="7"/>
        <v>1360.25186875</v>
      </c>
      <c r="AA27" s="209">
        <f t="shared" si="4"/>
        <v>5685.844166666667</v>
      </c>
      <c r="AB27" s="210">
        <f t="shared" si="8"/>
        <v>7046.096035416667</v>
      </c>
      <c r="AC27" s="211"/>
      <c r="AD27" s="224">
        <f t="shared" si="9"/>
        <v>3090.9058333333337</v>
      </c>
      <c r="AE27" s="225">
        <f t="shared" si="5"/>
        <v>3955.1902020833336</v>
      </c>
      <c r="AF27" s="211"/>
      <c r="AG27" s="230">
        <f aca="true" t="shared" si="15" ref="AG27:AH46">IF(($J27&lt;$AB$1),$J27/12*AG$5,$AB$1/12*AG$5)</f>
        <v>323.025</v>
      </c>
      <c r="AH27" s="230">
        <f t="shared" si="15"/>
        <v>56.418749999999996</v>
      </c>
      <c r="AI27" s="208">
        <f t="shared" si="10"/>
        <v>85.2876625</v>
      </c>
      <c r="AJ27" s="208">
        <f t="shared" si="10"/>
        <v>528.7835075</v>
      </c>
      <c r="AK27" s="208">
        <f t="shared" si="10"/>
        <v>102.91377941666667</v>
      </c>
      <c r="AL27" s="234">
        <f t="shared" si="11"/>
        <v>1096.4286994166669</v>
      </c>
    </row>
    <row r="28" spans="1:38" ht="11.25" customHeight="1">
      <c r="A28" s="8">
        <v>22</v>
      </c>
      <c r="B28" s="8">
        <v>48</v>
      </c>
      <c r="C28" s="8"/>
      <c r="D28" s="16">
        <v>7</v>
      </c>
      <c r="E28" s="17">
        <f>VLOOKUP(D28,'A13 - Tabelle mit 2 Kindern'!$A$6:$F$13,6)</f>
        <v>63746.52</v>
      </c>
      <c r="F28" s="17">
        <f>VLOOKUP(D28,'A13 - Tabelle mit 2 Kindern'!$A$6:$G$13,7)</f>
        <v>46069.3</v>
      </c>
      <c r="G28" s="18">
        <f t="shared" si="0"/>
        <v>43549.3</v>
      </c>
      <c r="H28" s="19"/>
      <c r="I28" s="16">
        <v>6</v>
      </c>
      <c r="J28" s="17">
        <f>VLOOKUP(I28,'E13 - Tabelle mit 2 Kindern'!$B$8:$M$20,11)</f>
        <v>68230.13</v>
      </c>
      <c r="K28" s="20">
        <f>VLOOKUP(I28,'E13 - Tabelle mit 2 Kindern'!$B$8:$M$20,12)</f>
        <v>37090.87</v>
      </c>
      <c r="L28" s="27">
        <f t="shared" si="1"/>
        <v>-6458.43</v>
      </c>
      <c r="M28" s="31">
        <f t="shared" si="12"/>
        <v>-149267.55999999997</v>
      </c>
      <c r="N28" s="8">
        <v>22</v>
      </c>
      <c r="O28" s="8">
        <v>48</v>
      </c>
      <c r="P28" s="45"/>
      <c r="Q28" s="45"/>
      <c r="R28" s="66"/>
      <c r="S28" s="200"/>
      <c r="T28" s="207"/>
      <c r="U28" s="208">
        <f t="shared" si="13"/>
        <v>323.025</v>
      </c>
      <c r="V28" s="208">
        <f t="shared" si="13"/>
        <v>56.418749999999996</v>
      </c>
      <c r="W28" s="208">
        <f t="shared" si="14"/>
        <v>85.2876625</v>
      </c>
      <c r="X28" s="208">
        <f t="shared" si="14"/>
        <v>528.7835075</v>
      </c>
      <c r="Y28" s="208">
        <f t="shared" si="14"/>
        <v>366.73694875</v>
      </c>
      <c r="Z28" s="209">
        <f t="shared" si="7"/>
        <v>1360.25186875</v>
      </c>
      <c r="AA28" s="209">
        <f t="shared" si="4"/>
        <v>5685.844166666667</v>
      </c>
      <c r="AB28" s="210">
        <f t="shared" si="8"/>
        <v>7046.096035416667</v>
      </c>
      <c r="AC28" s="211"/>
      <c r="AD28" s="224">
        <f t="shared" si="9"/>
        <v>3090.9058333333337</v>
      </c>
      <c r="AE28" s="225">
        <f t="shared" si="5"/>
        <v>3955.1902020833336</v>
      </c>
      <c r="AF28" s="211"/>
      <c r="AG28" s="230">
        <f t="shared" si="15"/>
        <v>323.025</v>
      </c>
      <c r="AH28" s="230">
        <f t="shared" si="15"/>
        <v>56.418749999999996</v>
      </c>
      <c r="AI28" s="208">
        <f t="shared" si="10"/>
        <v>85.2876625</v>
      </c>
      <c r="AJ28" s="208">
        <f t="shared" si="10"/>
        <v>528.7835075</v>
      </c>
      <c r="AK28" s="208">
        <f t="shared" si="10"/>
        <v>102.91377941666667</v>
      </c>
      <c r="AL28" s="234">
        <f t="shared" si="11"/>
        <v>1096.4286994166669</v>
      </c>
    </row>
    <row r="29" spans="1:38" ht="11.25" customHeight="1">
      <c r="A29" s="8">
        <v>23</v>
      </c>
      <c r="B29" s="8">
        <v>49</v>
      </c>
      <c r="C29" s="8"/>
      <c r="D29" s="16">
        <v>8</v>
      </c>
      <c r="E29" s="17">
        <f>VLOOKUP(D29,'A13 - Tabelle mit 2 Kindern'!$A$6:$F$13,6)</f>
        <v>64899.72</v>
      </c>
      <c r="F29" s="17">
        <f>VLOOKUP(D29,'A13 - Tabelle mit 2 Kindern'!$A$6:$G$13,7)</f>
        <v>46712.16</v>
      </c>
      <c r="G29" s="18">
        <f t="shared" si="0"/>
        <v>44192.16</v>
      </c>
      <c r="H29" s="19"/>
      <c r="I29" s="16">
        <v>6</v>
      </c>
      <c r="J29" s="17">
        <f>VLOOKUP(I29,'E13 - Tabelle mit 2 Kindern'!$B$8:$M$20,11)</f>
        <v>68230.13</v>
      </c>
      <c r="K29" s="20">
        <f>VLOOKUP(I29,'E13 - Tabelle mit 2 Kindern'!$B$8:$M$20,12)</f>
        <v>37090.87</v>
      </c>
      <c r="L29" s="27">
        <f t="shared" si="1"/>
        <v>-7101.290000000001</v>
      </c>
      <c r="M29" s="31">
        <f t="shared" si="12"/>
        <v>-156368.84999999998</v>
      </c>
      <c r="N29" s="8">
        <v>23</v>
      </c>
      <c r="O29" s="8">
        <v>49</v>
      </c>
      <c r="P29" s="45"/>
      <c r="Q29" s="45"/>
      <c r="R29" s="66"/>
      <c r="S29" s="200"/>
      <c r="T29" s="207"/>
      <c r="U29" s="208">
        <f t="shared" si="13"/>
        <v>323.025</v>
      </c>
      <c r="V29" s="208">
        <f t="shared" si="13"/>
        <v>56.418749999999996</v>
      </c>
      <c r="W29" s="208">
        <f t="shared" si="14"/>
        <v>85.2876625</v>
      </c>
      <c r="X29" s="208">
        <f t="shared" si="14"/>
        <v>528.7835075</v>
      </c>
      <c r="Y29" s="208">
        <f t="shared" si="14"/>
        <v>366.73694875</v>
      </c>
      <c r="Z29" s="209">
        <f t="shared" si="7"/>
        <v>1360.25186875</v>
      </c>
      <c r="AA29" s="209">
        <f t="shared" si="4"/>
        <v>5685.844166666667</v>
      </c>
      <c r="AB29" s="210">
        <f t="shared" si="8"/>
        <v>7046.096035416667</v>
      </c>
      <c r="AC29" s="211"/>
      <c r="AD29" s="224">
        <f t="shared" si="9"/>
        <v>3090.9058333333337</v>
      </c>
      <c r="AE29" s="225">
        <f t="shared" si="5"/>
        <v>3955.1902020833336</v>
      </c>
      <c r="AF29" s="211"/>
      <c r="AG29" s="230">
        <f t="shared" si="15"/>
        <v>323.025</v>
      </c>
      <c r="AH29" s="230">
        <f t="shared" si="15"/>
        <v>56.418749999999996</v>
      </c>
      <c r="AI29" s="208">
        <f t="shared" si="10"/>
        <v>85.2876625</v>
      </c>
      <c r="AJ29" s="208">
        <f t="shared" si="10"/>
        <v>528.7835075</v>
      </c>
      <c r="AK29" s="208">
        <f t="shared" si="10"/>
        <v>102.91377941666667</v>
      </c>
      <c r="AL29" s="234">
        <f t="shared" si="11"/>
        <v>1096.4286994166669</v>
      </c>
    </row>
    <row r="30" spans="1:38" ht="11.25" customHeight="1">
      <c r="A30" s="8">
        <v>24</v>
      </c>
      <c r="B30" s="8">
        <v>50</v>
      </c>
      <c r="C30" s="8"/>
      <c r="D30" s="16">
        <v>8</v>
      </c>
      <c r="E30" s="17">
        <f>VLOOKUP(D30,'A13 - Tabelle mit 2 Kindern'!$A$6:$F$13,6)</f>
        <v>64899.72</v>
      </c>
      <c r="F30" s="17">
        <f>VLOOKUP(D30,'A13 - Tabelle mit 2 Kindern'!$A$6:$G$13,7)</f>
        <v>46712.16</v>
      </c>
      <c r="G30" s="18">
        <f t="shared" si="0"/>
        <v>44192.16</v>
      </c>
      <c r="H30" s="19"/>
      <c r="I30" s="16">
        <v>6</v>
      </c>
      <c r="J30" s="17">
        <f>VLOOKUP(I30,'E13 - Tabelle mit 2 Kindern'!$B$8:$M$20,11)</f>
        <v>68230.13</v>
      </c>
      <c r="K30" s="20">
        <f>VLOOKUP(I30,'E13 - Tabelle mit 2 Kindern'!$B$8:$M$20,12)</f>
        <v>37090.87</v>
      </c>
      <c r="L30" s="27">
        <f t="shared" si="1"/>
        <v>-7101.290000000001</v>
      </c>
      <c r="M30" s="31">
        <f t="shared" si="12"/>
        <v>-163470.13999999998</v>
      </c>
      <c r="N30" s="8">
        <v>24</v>
      </c>
      <c r="O30" s="8">
        <v>50</v>
      </c>
      <c r="P30" s="45"/>
      <c r="Q30" s="45"/>
      <c r="R30" s="66"/>
      <c r="S30" s="200"/>
      <c r="T30" s="207"/>
      <c r="U30" s="208">
        <f t="shared" si="13"/>
        <v>323.025</v>
      </c>
      <c r="V30" s="208">
        <f t="shared" si="13"/>
        <v>56.418749999999996</v>
      </c>
      <c r="W30" s="208">
        <f t="shared" si="14"/>
        <v>85.2876625</v>
      </c>
      <c r="X30" s="208">
        <f t="shared" si="14"/>
        <v>528.7835075</v>
      </c>
      <c r="Y30" s="208">
        <f t="shared" si="14"/>
        <v>366.73694875</v>
      </c>
      <c r="Z30" s="209">
        <f t="shared" si="7"/>
        <v>1360.25186875</v>
      </c>
      <c r="AA30" s="209">
        <f t="shared" si="4"/>
        <v>5685.844166666667</v>
      </c>
      <c r="AB30" s="210">
        <f t="shared" si="8"/>
        <v>7046.096035416667</v>
      </c>
      <c r="AC30" s="211"/>
      <c r="AD30" s="224">
        <f t="shared" si="9"/>
        <v>3090.9058333333337</v>
      </c>
      <c r="AE30" s="225">
        <f t="shared" si="5"/>
        <v>3955.1902020833336</v>
      </c>
      <c r="AF30" s="211"/>
      <c r="AG30" s="230">
        <f t="shared" si="15"/>
        <v>323.025</v>
      </c>
      <c r="AH30" s="230">
        <f t="shared" si="15"/>
        <v>56.418749999999996</v>
      </c>
      <c r="AI30" s="208">
        <f t="shared" si="10"/>
        <v>85.2876625</v>
      </c>
      <c r="AJ30" s="208">
        <f t="shared" si="10"/>
        <v>528.7835075</v>
      </c>
      <c r="AK30" s="208">
        <f t="shared" si="10"/>
        <v>102.91377941666667</v>
      </c>
      <c r="AL30" s="234">
        <f t="shared" si="11"/>
        <v>1096.4286994166669</v>
      </c>
    </row>
    <row r="31" spans="1:38" ht="11.25" customHeight="1">
      <c r="A31" s="8">
        <v>25</v>
      </c>
      <c r="B31" s="8">
        <v>51</v>
      </c>
      <c r="C31" s="8"/>
      <c r="D31" s="16">
        <v>8</v>
      </c>
      <c r="E31" s="17">
        <f>VLOOKUP(D31,'A13 - Tabelle mit 2 Kindern'!$A$6:$F$13,6)</f>
        <v>64899.72</v>
      </c>
      <c r="F31" s="17">
        <f>VLOOKUP(D31,'A13 - Tabelle mit 2 Kindern'!$A$6:$G$13,7)</f>
        <v>46712.16</v>
      </c>
      <c r="G31" s="18">
        <f t="shared" si="0"/>
        <v>44192.16</v>
      </c>
      <c r="H31" s="19"/>
      <c r="I31" s="16">
        <v>6</v>
      </c>
      <c r="J31" s="17">
        <f>VLOOKUP(I31,'E13 - Tabelle mit 2 Kindern'!$B$8:$M$20,11)</f>
        <v>68230.13</v>
      </c>
      <c r="K31" s="20">
        <f>VLOOKUP(I31,'E13 - Tabelle mit 2 Kindern'!$B$8:$M$20,12)</f>
        <v>37090.87</v>
      </c>
      <c r="L31" s="27">
        <f t="shared" si="1"/>
        <v>-7101.290000000001</v>
      </c>
      <c r="M31" s="31">
        <f t="shared" si="12"/>
        <v>-170571.43</v>
      </c>
      <c r="N31" s="8">
        <v>25</v>
      </c>
      <c r="O31" s="8">
        <v>51</v>
      </c>
      <c r="P31" s="45"/>
      <c r="Q31" s="45"/>
      <c r="R31" s="66"/>
      <c r="S31" s="200"/>
      <c r="T31" s="207"/>
      <c r="U31" s="208">
        <f t="shared" si="13"/>
        <v>323.025</v>
      </c>
      <c r="V31" s="208">
        <f t="shared" si="13"/>
        <v>56.418749999999996</v>
      </c>
      <c r="W31" s="208">
        <f t="shared" si="14"/>
        <v>85.2876625</v>
      </c>
      <c r="X31" s="208">
        <f t="shared" si="14"/>
        <v>528.7835075</v>
      </c>
      <c r="Y31" s="208">
        <f t="shared" si="14"/>
        <v>366.73694875</v>
      </c>
      <c r="Z31" s="209">
        <f t="shared" si="7"/>
        <v>1360.25186875</v>
      </c>
      <c r="AA31" s="209">
        <f t="shared" si="4"/>
        <v>5685.844166666667</v>
      </c>
      <c r="AB31" s="210">
        <f t="shared" si="8"/>
        <v>7046.096035416667</v>
      </c>
      <c r="AC31" s="211"/>
      <c r="AD31" s="224">
        <f t="shared" si="9"/>
        <v>3090.9058333333337</v>
      </c>
      <c r="AE31" s="225">
        <f t="shared" si="5"/>
        <v>3955.1902020833336</v>
      </c>
      <c r="AF31" s="211"/>
      <c r="AG31" s="230">
        <f t="shared" si="15"/>
        <v>323.025</v>
      </c>
      <c r="AH31" s="230">
        <f t="shared" si="15"/>
        <v>56.418749999999996</v>
      </c>
      <c r="AI31" s="208">
        <f t="shared" si="10"/>
        <v>85.2876625</v>
      </c>
      <c r="AJ31" s="208">
        <f t="shared" si="10"/>
        <v>528.7835075</v>
      </c>
      <c r="AK31" s="208">
        <f t="shared" si="10"/>
        <v>102.91377941666667</v>
      </c>
      <c r="AL31" s="234">
        <f t="shared" si="11"/>
        <v>1096.4286994166669</v>
      </c>
    </row>
    <row r="32" spans="1:38" ht="11.25" customHeight="1">
      <c r="A32" s="8">
        <v>26</v>
      </c>
      <c r="B32" s="8">
        <v>52</v>
      </c>
      <c r="C32" s="8"/>
      <c r="D32" s="380">
        <v>8</v>
      </c>
      <c r="E32" s="381">
        <f>VLOOKUP(D32,'A13 - Tabelle ohne Kinder'!$A$6:$F$13,6)</f>
        <v>62211.72</v>
      </c>
      <c r="F32" s="381">
        <f>VLOOKUP(D32,'A13 - Tabelle ohne Kinder'!$A$6:$G$13,7)</f>
        <v>45043.71</v>
      </c>
      <c r="G32" s="382">
        <f t="shared" si="0"/>
        <v>42523.71</v>
      </c>
      <c r="H32" s="19"/>
      <c r="I32" s="380">
        <v>6</v>
      </c>
      <c r="J32" s="381">
        <f>VLOOKUP(I32,'E13 - Tabelle ohne Kinder'!$B$8:$M$19,11)</f>
        <v>68230.13</v>
      </c>
      <c r="K32" s="384">
        <f>VLOOKUP(I32,'E13 - Tabelle ohne Kinder'!$B$8:$M$19,12)</f>
        <v>36930.4</v>
      </c>
      <c r="L32" s="385">
        <f>K32-G32</f>
        <v>-5593.309999999998</v>
      </c>
      <c r="M32" s="386">
        <f>L32+M31</f>
        <v>-176164.74</v>
      </c>
      <c r="N32" s="8">
        <v>26</v>
      </c>
      <c r="O32" s="8">
        <v>52</v>
      </c>
      <c r="P32" s="45"/>
      <c r="Q32" s="45"/>
      <c r="R32" s="66"/>
      <c r="S32" s="200"/>
      <c r="T32" s="207"/>
      <c r="U32" s="208">
        <f t="shared" si="13"/>
        <v>323.025</v>
      </c>
      <c r="V32" s="208">
        <f t="shared" si="13"/>
        <v>56.418749999999996</v>
      </c>
      <c r="W32" s="208">
        <f t="shared" si="14"/>
        <v>85.2876625</v>
      </c>
      <c r="X32" s="208">
        <f t="shared" si="14"/>
        <v>528.7835075</v>
      </c>
      <c r="Y32" s="208">
        <f t="shared" si="14"/>
        <v>366.73694875</v>
      </c>
      <c r="Z32" s="209">
        <f t="shared" si="7"/>
        <v>1360.25186875</v>
      </c>
      <c r="AA32" s="209">
        <f t="shared" si="4"/>
        <v>5685.844166666667</v>
      </c>
      <c r="AB32" s="210">
        <f t="shared" si="8"/>
        <v>7046.096035416667</v>
      </c>
      <c r="AC32" s="211"/>
      <c r="AD32" s="224">
        <f t="shared" si="9"/>
        <v>3077.5333333333333</v>
      </c>
      <c r="AE32" s="225">
        <f t="shared" si="5"/>
        <v>3968.562702083334</v>
      </c>
      <c r="AF32" s="211"/>
      <c r="AG32" s="230">
        <f t="shared" si="15"/>
        <v>323.025</v>
      </c>
      <c r="AH32" s="230">
        <f t="shared" si="15"/>
        <v>56.418749999999996</v>
      </c>
      <c r="AI32" s="208">
        <f t="shared" si="10"/>
        <v>85.2876625</v>
      </c>
      <c r="AJ32" s="208">
        <f t="shared" si="10"/>
        <v>528.7835075</v>
      </c>
      <c r="AK32" s="208">
        <f t="shared" si="10"/>
        <v>102.91377941666667</v>
      </c>
      <c r="AL32" s="234">
        <f t="shared" si="11"/>
        <v>1096.4286994166669</v>
      </c>
    </row>
    <row r="33" spans="1:38" ht="11.25" customHeight="1">
      <c r="A33" s="8">
        <v>27</v>
      </c>
      <c r="B33" s="8">
        <v>53</v>
      </c>
      <c r="C33" s="8"/>
      <c r="D33" s="380">
        <v>8</v>
      </c>
      <c r="E33" s="381">
        <f>VLOOKUP(D33,'A13 - Tabelle ohne Kinder'!$A$6:$F$13,6)</f>
        <v>62211.72</v>
      </c>
      <c r="F33" s="381">
        <f>VLOOKUP(D33,'A13 - Tabelle ohne Kinder'!$A$6:$G$13,7)</f>
        <v>45043.71</v>
      </c>
      <c r="G33" s="382">
        <f t="shared" si="0"/>
        <v>42523.71</v>
      </c>
      <c r="H33" s="19"/>
      <c r="I33" s="380">
        <v>6</v>
      </c>
      <c r="J33" s="381">
        <f>VLOOKUP(I33,'E13 - Tabelle ohne Kinder'!$B$8:$M$19,11)</f>
        <v>68230.13</v>
      </c>
      <c r="K33" s="384">
        <f>VLOOKUP(I33,'E13 - Tabelle ohne Kinder'!$B$8:$M$19,12)</f>
        <v>36930.4</v>
      </c>
      <c r="L33" s="385">
        <f>K33-G33</f>
        <v>-5593.309999999998</v>
      </c>
      <c r="M33" s="386">
        <f>L33+M32</f>
        <v>-181758.05</v>
      </c>
      <c r="N33" s="8">
        <v>27</v>
      </c>
      <c r="O33" s="8">
        <v>53</v>
      </c>
      <c r="P33" s="45"/>
      <c r="Q33" s="45"/>
      <c r="R33" s="66"/>
      <c r="S33" s="200"/>
      <c r="T33" s="207"/>
      <c r="U33" s="208">
        <f t="shared" si="13"/>
        <v>323.025</v>
      </c>
      <c r="V33" s="208">
        <f t="shared" si="13"/>
        <v>56.418749999999996</v>
      </c>
      <c r="W33" s="208">
        <f t="shared" si="14"/>
        <v>85.2876625</v>
      </c>
      <c r="X33" s="208">
        <f t="shared" si="14"/>
        <v>528.7835075</v>
      </c>
      <c r="Y33" s="208">
        <f t="shared" si="14"/>
        <v>366.73694875</v>
      </c>
      <c r="Z33" s="209">
        <f t="shared" si="7"/>
        <v>1360.25186875</v>
      </c>
      <c r="AA33" s="209">
        <f t="shared" si="4"/>
        <v>5685.844166666667</v>
      </c>
      <c r="AB33" s="210">
        <f t="shared" si="8"/>
        <v>7046.096035416667</v>
      </c>
      <c r="AC33" s="211"/>
      <c r="AD33" s="224">
        <f t="shared" si="9"/>
        <v>3077.5333333333333</v>
      </c>
      <c r="AE33" s="225">
        <f t="shared" si="5"/>
        <v>3968.562702083334</v>
      </c>
      <c r="AF33" s="211"/>
      <c r="AG33" s="230">
        <f t="shared" si="15"/>
        <v>323.025</v>
      </c>
      <c r="AH33" s="230">
        <f t="shared" si="15"/>
        <v>56.418749999999996</v>
      </c>
      <c r="AI33" s="208">
        <f t="shared" si="10"/>
        <v>85.2876625</v>
      </c>
      <c r="AJ33" s="208">
        <f t="shared" si="10"/>
        <v>528.7835075</v>
      </c>
      <c r="AK33" s="208">
        <f t="shared" si="10"/>
        <v>102.91377941666667</v>
      </c>
      <c r="AL33" s="234">
        <f t="shared" si="11"/>
        <v>1096.4286994166669</v>
      </c>
    </row>
    <row r="34" spans="1:38" ht="11.25" customHeight="1">
      <c r="A34" s="8">
        <v>28</v>
      </c>
      <c r="B34" s="8">
        <v>54</v>
      </c>
      <c r="C34" s="8"/>
      <c r="D34" s="380">
        <v>8</v>
      </c>
      <c r="E34" s="381">
        <f>VLOOKUP(D34,'A13 - Tabelle ohne Kinder'!$A$6:$F$13,6)</f>
        <v>62211.72</v>
      </c>
      <c r="F34" s="381">
        <f>VLOOKUP(D34,'A13 - Tabelle ohne Kinder'!$A$6:$G$13,7)</f>
        <v>45043.71</v>
      </c>
      <c r="G34" s="382">
        <f t="shared" si="0"/>
        <v>42523.71</v>
      </c>
      <c r="H34" s="19"/>
      <c r="I34" s="380">
        <v>6</v>
      </c>
      <c r="J34" s="381">
        <f>VLOOKUP(I34,'E13 - Tabelle ohne Kinder'!$B$8:$M$19,11)</f>
        <v>68230.13</v>
      </c>
      <c r="K34" s="384">
        <f>VLOOKUP(I34,'E13 - Tabelle ohne Kinder'!$B$8:$M$19,12)</f>
        <v>36930.4</v>
      </c>
      <c r="L34" s="385">
        <f>K34-G34</f>
        <v>-5593.309999999998</v>
      </c>
      <c r="M34" s="386">
        <f>L34+M33</f>
        <v>-187351.36</v>
      </c>
      <c r="N34" s="8">
        <v>28</v>
      </c>
      <c r="O34" s="8">
        <v>54</v>
      </c>
      <c r="P34" s="45"/>
      <c r="Q34" s="45"/>
      <c r="R34" s="66"/>
      <c r="S34" s="200"/>
      <c r="T34" s="207"/>
      <c r="U34" s="208">
        <f t="shared" si="13"/>
        <v>323.025</v>
      </c>
      <c r="V34" s="208">
        <f t="shared" si="13"/>
        <v>56.418749999999996</v>
      </c>
      <c r="W34" s="208">
        <f t="shared" si="14"/>
        <v>85.2876625</v>
      </c>
      <c r="X34" s="208">
        <f t="shared" si="14"/>
        <v>528.7835075</v>
      </c>
      <c r="Y34" s="208">
        <f t="shared" si="14"/>
        <v>366.73694875</v>
      </c>
      <c r="Z34" s="209">
        <f t="shared" si="7"/>
        <v>1360.25186875</v>
      </c>
      <c r="AA34" s="209">
        <f t="shared" si="4"/>
        <v>5685.844166666667</v>
      </c>
      <c r="AB34" s="210">
        <f t="shared" si="8"/>
        <v>7046.096035416667</v>
      </c>
      <c r="AC34" s="211"/>
      <c r="AD34" s="224">
        <f t="shared" si="9"/>
        <v>3077.5333333333333</v>
      </c>
      <c r="AE34" s="225">
        <f t="shared" si="5"/>
        <v>3968.562702083334</v>
      </c>
      <c r="AF34" s="211"/>
      <c r="AG34" s="230">
        <f t="shared" si="15"/>
        <v>323.025</v>
      </c>
      <c r="AH34" s="230">
        <f t="shared" si="15"/>
        <v>56.418749999999996</v>
      </c>
      <c r="AI34" s="208">
        <f t="shared" si="10"/>
        <v>85.2876625</v>
      </c>
      <c r="AJ34" s="208">
        <f t="shared" si="10"/>
        <v>528.7835075</v>
      </c>
      <c r="AK34" s="208">
        <f t="shared" si="10"/>
        <v>102.91377941666667</v>
      </c>
      <c r="AL34" s="234">
        <f t="shared" si="11"/>
        <v>1096.4286994166669</v>
      </c>
    </row>
    <row r="35" spans="1:41" ht="11.25" customHeight="1">
      <c r="A35" s="8">
        <v>29</v>
      </c>
      <c r="B35" s="8">
        <v>55</v>
      </c>
      <c r="C35" s="8"/>
      <c r="D35" s="380">
        <v>8</v>
      </c>
      <c r="E35" s="381">
        <f>VLOOKUP(D35,'A13 - Tabelle ohne Kinder'!$A$6:$F$13,6)</f>
        <v>62211.72</v>
      </c>
      <c r="F35" s="381">
        <f>VLOOKUP(D35,'A13 - Tabelle ohne Kinder'!$A$6:$G$13,7)</f>
        <v>45043.71</v>
      </c>
      <c r="G35" s="382">
        <f t="shared" si="0"/>
        <v>42523.71</v>
      </c>
      <c r="H35" s="19"/>
      <c r="I35" s="380">
        <v>6</v>
      </c>
      <c r="J35" s="381">
        <f>VLOOKUP(I35,'E13 - Tabelle ohne Kinder'!$B$8:$M$19,11)</f>
        <v>68230.13</v>
      </c>
      <c r="K35" s="384">
        <f>VLOOKUP(I35,'E13 - Tabelle ohne Kinder'!$B$8:$M$19,12)</f>
        <v>36930.4</v>
      </c>
      <c r="L35" s="385">
        <f t="shared" si="1"/>
        <v>-5593.309999999998</v>
      </c>
      <c r="M35" s="386">
        <f t="shared" si="12"/>
        <v>-192944.66999999998</v>
      </c>
      <c r="N35" s="8">
        <v>29</v>
      </c>
      <c r="O35" s="8">
        <v>55</v>
      </c>
      <c r="P35" s="45"/>
      <c r="Q35" s="45"/>
      <c r="R35" s="66"/>
      <c r="S35" s="200"/>
      <c r="T35" s="207"/>
      <c r="U35" s="208">
        <f t="shared" si="13"/>
        <v>323.025</v>
      </c>
      <c r="V35" s="208">
        <f t="shared" si="13"/>
        <v>56.418749999999996</v>
      </c>
      <c r="W35" s="208">
        <f t="shared" si="14"/>
        <v>85.2876625</v>
      </c>
      <c r="X35" s="208">
        <f t="shared" si="14"/>
        <v>528.7835075</v>
      </c>
      <c r="Y35" s="208">
        <f t="shared" si="14"/>
        <v>366.73694875</v>
      </c>
      <c r="Z35" s="209">
        <f t="shared" si="7"/>
        <v>1360.25186875</v>
      </c>
      <c r="AA35" s="209">
        <f t="shared" si="4"/>
        <v>5685.844166666667</v>
      </c>
      <c r="AB35" s="210">
        <f t="shared" si="8"/>
        <v>7046.096035416667</v>
      </c>
      <c r="AC35" s="211"/>
      <c r="AD35" s="224">
        <f t="shared" si="9"/>
        <v>3077.5333333333333</v>
      </c>
      <c r="AE35" s="225">
        <f t="shared" si="5"/>
        <v>3968.562702083334</v>
      </c>
      <c r="AF35" s="211"/>
      <c r="AG35" s="230">
        <f t="shared" si="15"/>
        <v>323.025</v>
      </c>
      <c r="AH35" s="230">
        <f t="shared" si="15"/>
        <v>56.418749999999996</v>
      </c>
      <c r="AI35" s="208">
        <f t="shared" si="10"/>
        <v>85.2876625</v>
      </c>
      <c r="AJ35" s="208">
        <f t="shared" si="10"/>
        <v>528.7835075</v>
      </c>
      <c r="AK35" s="208">
        <f t="shared" si="10"/>
        <v>102.91377941666667</v>
      </c>
      <c r="AL35" s="234">
        <f t="shared" si="11"/>
        <v>1096.4286994166669</v>
      </c>
      <c r="AN35" s="244">
        <f>AG5*AB1/12+U5*AB1/12</f>
        <v>646.05</v>
      </c>
      <c r="AO35">
        <f>AN35/2</f>
        <v>323.025</v>
      </c>
    </row>
    <row r="36" spans="1:38" ht="11.25" customHeight="1">
      <c r="A36" s="8">
        <v>30</v>
      </c>
      <c r="B36" s="8">
        <v>56</v>
      </c>
      <c r="C36" s="8"/>
      <c r="D36" s="380">
        <v>8</v>
      </c>
      <c r="E36" s="381">
        <f>VLOOKUP(D36,'A13 - Tabelle ohne Kinder'!$A$6:$F$13,6)</f>
        <v>62211.72</v>
      </c>
      <c r="F36" s="381">
        <f>VLOOKUP(D36,'A13 - Tabelle ohne Kinder'!$A$6:$G$13,7)</f>
        <v>45043.71</v>
      </c>
      <c r="G36" s="382">
        <f t="shared" si="0"/>
        <v>42523.71</v>
      </c>
      <c r="H36" s="19"/>
      <c r="I36" s="380">
        <v>6</v>
      </c>
      <c r="J36" s="381">
        <f>VLOOKUP(I36,'E13 - Tabelle ohne Kinder'!$B$8:$M$19,11)</f>
        <v>68230.13</v>
      </c>
      <c r="K36" s="384">
        <f>VLOOKUP(I36,'E13 - Tabelle ohne Kinder'!$B$8:$M$19,12)</f>
        <v>36930.4</v>
      </c>
      <c r="L36" s="385">
        <f t="shared" si="1"/>
        <v>-5593.309999999998</v>
      </c>
      <c r="M36" s="386">
        <f t="shared" si="12"/>
        <v>-198537.97999999998</v>
      </c>
      <c r="N36" s="8">
        <v>30</v>
      </c>
      <c r="O36" s="8">
        <v>56</v>
      </c>
      <c r="P36" s="45"/>
      <c r="Q36" s="45"/>
      <c r="R36" s="66"/>
      <c r="S36" s="200"/>
      <c r="T36" s="207"/>
      <c r="U36" s="208">
        <f t="shared" si="13"/>
        <v>323.025</v>
      </c>
      <c r="V36" s="208">
        <f t="shared" si="13"/>
        <v>56.418749999999996</v>
      </c>
      <c r="W36" s="208">
        <f t="shared" si="14"/>
        <v>85.2876625</v>
      </c>
      <c r="X36" s="208">
        <f t="shared" si="14"/>
        <v>528.7835075</v>
      </c>
      <c r="Y36" s="208">
        <f t="shared" si="14"/>
        <v>366.73694875</v>
      </c>
      <c r="Z36" s="209">
        <f t="shared" si="7"/>
        <v>1360.25186875</v>
      </c>
      <c r="AA36" s="209">
        <f t="shared" si="4"/>
        <v>5685.844166666667</v>
      </c>
      <c r="AB36" s="210">
        <f t="shared" si="8"/>
        <v>7046.096035416667</v>
      </c>
      <c r="AC36" s="211"/>
      <c r="AD36" s="224">
        <f t="shared" si="9"/>
        <v>3077.5333333333333</v>
      </c>
      <c r="AE36" s="225">
        <f t="shared" si="5"/>
        <v>3968.562702083334</v>
      </c>
      <c r="AF36" s="211"/>
      <c r="AG36" s="230">
        <f t="shared" si="15"/>
        <v>323.025</v>
      </c>
      <c r="AH36" s="230">
        <f t="shared" si="15"/>
        <v>56.418749999999996</v>
      </c>
      <c r="AI36" s="208">
        <f t="shared" si="10"/>
        <v>85.2876625</v>
      </c>
      <c r="AJ36" s="208">
        <f t="shared" si="10"/>
        <v>528.7835075</v>
      </c>
      <c r="AK36" s="208">
        <f t="shared" si="10"/>
        <v>102.91377941666667</v>
      </c>
      <c r="AL36" s="234">
        <f t="shared" si="11"/>
        <v>1096.4286994166669</v>
      </c>
    </row>
    <row r="37" spans="1:38" ht="11.25" customHeight="1">
      <c r="A37" s="8">
        <v>31</v>
      </c>
      <c r="B37" s="8">
        <v>57</v>
      </c>
      <c r="C37" s="8"/>
      <c r="D37" s="380">
        <v>8</v>
      </c>
      <c r="E37" s="381">
        <f>VLOOKUP(D37,'A13 - Tabelle ohne Kinder'!$A$6:$F$13,6)</f>
        <v>62211.72</v>
      </c>
      <c r="F37" s="381">
        <f>VLOOKUP(D37,'A13 - Tabelle ohne Kinder'!$A$6:$G$13,7)</f>
        <v>45043.71</v>
      </c>
      <c r="G37" s="382">
        <f t="shared" si="0"/>
        <v>42523.71</v>
      </c>
      <c r="H37" s="19"/>
      <c r="I37" s="380">
        <v>6</v>
      </c>
      <c r="J37" s="381">
        <f>VLOOKUP(I37,'E13 - Tabelle ohne Kinder'!$B$8:$M$19,11)</f>
        <v>68230.13</v>
      </c>
      <c r="K37" s="384">
        <f>VLOOKUP(I37,'E13 - Tabelle ohne Kinder'!$B$8:$M$19,12)</f>
        <v>36930.4</v>
      </c>
      <c r="L37" s="385">
        <f t="shared" si="1"/>
        <v>-5593.309999999998</v>
      </c>
      <c r="M37" s="386">
        <f t="shared" si="12"/>
        <v>-204131.28999999998</v>
      </c>
      <c r="N37" s="8">
        <v>31</v>
      </c>
      <c r="O37" s="8">
        <v>57</v>
      </c>
      <c r="P37" s="45"/>
      <c r="Q37" s="45"/>
      <c r="R37" s="66"/>
      <c r="S37" s="200"/>
      <c r="T37" s="207"/>
      <c r="U37" s="208">
        <f t="shared" si="13"/>
        <v>323.025</v>
      </c>
      <c r="V37" s="208">
        <f t="shared" si="13"/>
        <v>56.418749999999996</v>
      </c>
      <c r="W37" s="208">
        <f t="shared" si="14"/>
        <v>85.2876625</v>
      </c>
      <c r="X37" s="208">
        <f t="shared" si="14"/>
        <v>528.7835075</v>
      </c>
      <c r="Y37" s="208">
        <f t="shared" si="14"/>
        <v>366.73694875</v>
      </c>
      <c r="Z37" s="209">
        <f t="shared" si="7"/>
        <v>1360.25186875</v>
      </c>
      <c r="AA37" s="209">
        <f t="shared" si="4"/>
        <v>5685.844166666667</v>
      </c>
      <c r="AB37" s="210">
        <f t="shared" si="8"/>
        <v>7046.096035416667</v>
      </c>
      <c r="AC37" s="211"/>
      <c r="AD37" s="224">
        <f t="shared" si="9"/>
        <v>3077.5333333333333</v>
      </c>
      <c r="AE37" s="225">
        <f t="shared" si="5"/>
        <v>3968.562702083334</v>
      </c>
      <c r="AF37" s="211"/>
      <c r="AG37" s="230">
        <f t="shared" si="15"/>
        <v>323.025</v>
      </c>
      <c r="AH37" s="230">
        <f t="shared" si="15"/>
        <v>56.418749999999996</v>
      </c>
      <c r="AI37" s="208">
        <f t="shared" si="10"/>
        <v>85.2876625</v>
      </c>
      <c r="AJ37" s="208">
        <f t="shared" si="10"/>
        <v>528.7835075</v>
      </c>
      <c r="AK37" s="208">
        <f t="shared" si="10"/>
        <v>102.91377941666667</v>
      </c>
      <c r="AL37" s="234">
        <f t="shared" si="11"/>
        <v>1096.4286994166669</v>
      </c>
    </row>
    <row r="38" spans="1:38" ht="11.25" customHeight="1">
      <c r="A38" s="8">
        <v>32</v>
      </c>
      <c r="B38" s="8">
        <v>58</v>
      </c>
      <c r="C38" s="8"/>
      <c r="D38" s="380">
        <v>8</v>
      </c>
      <c r="E38" s="381">
        <f>VLOOKUP(D38,'A13 - Tabelle ohne Kinder'!$A$6:$F$13,6)</f>
        <v>62211.72</v>
      </c>
      <c r="F38" s="381">
        <f>VLOOKUP(D38,'A13 - Tabelle ohne Kinder'!$A$6:$G$13,7)</f>
        <v>45043.71</v>
      </c>
      <c r="G38" s="382">
        <f t="shared" si="0"/>
        <v>42523.71</v>
      </c>
      <c r="H38" s="19"/>
      <c r="I38" s="380">
        <v>6</v>
      </c>
      <c r="J38" s="381">
        <f>VLOOKUP(I38,'E13 - Tabelle ohne Kinder'!$B$8:$M$19,11)</f>
        <v>68230.13</v>
      </c>
      <c r="K38" s="384">
        <f>VLOOKUP(I38,'E13 - Tabelle ohne Kinder'!$B$8:$M$19,12)</f>
        <v>36930.4</v>
      </c>
      <c r="L38" s="385">
        <f t="shared" si="1"/>
        <v>-5593.309999999998</v>
      </c>
      <c r="M38" s="386">
        <f t="shared" si="12"/>
        <v>-209724.59999999998</v>
      </c>
      <c r="N38" s="8">
        <v>32</v>
      </c>
      <c r="O38" s="8">
        <v>58</v>
      </c>
      <c r="P38" s="45"/>
      <c r="Q38" s="45"/>
      <c r="R38" s="66"/>
      <c r="S38" s="200"/>
      <c r="T38" s="207"/>
      <c r="U38" s="208">
        <f t="shared" si="13"/>
        <v>323.025</v>
      </c>
      <c r="V38" s="208">
        <f t="shared" si="13"/>
        <v>56.418749999999996</v>
      </c>
      <c r="W38" s="208">
        <f t="shared" si="14"/>
        <v>85.2876625</v>
      </c>
      <c r="X38" s="208">
        <f t="shared" si="14"/>
        <v>528.7835075</v>
      </c>
      <c r="Y38" s="208">
        <f t="shared" si="14"/>
        <v>366.73694875</v>
      </c>
      <c r="Z38" s="209">
        <f t="shared" si="7"/>
        <v>1360.25186875</v>
      </c>
      <c r="AA38" s="209">
        <f t="shared" si="4"/>
        <v>5685.844166666667</v>
      </c>
      <c r="AB38" s="210">
        <f t="shared" si="8"/>
        <v>7046.096035416667</v>
      </c>
      <c r="AC38" s="211"/>
      <c r="AD38" s="224">
        <f t="shared" si="9"/>
        <v>3077.5333333333333</v>
      </c>
      <c r="AE38" s="225">
        <f t="shared" si="5"/>
        <v>3968.562702083334</v>
      </c>
      <c r="AF38" s="211"/>
      <c r="AG38" s="230">
        <f t="shared" si="15"/>
        <v>323.025</v>
      </c>
      <c r="AH38" s="230">
        <f t="shared" si="15"/>
        <v>56.418749999999996</v>
      </c>
      <c r="AI38" s="208">
        <f t="shared" si="10"/>
        <v>85.2876625</v>
      </c>
      <c r="AJ38" s="208">
        <f t="shared" si="10"/>
        <v>528.7835075</v>
      </c>
      <c r="AK38" s="208">
        <f t="shared" si="10"/>
        <v>102.91377941666667</v>
      </c>
      <c r="AL38" s="234">
        <f t="shared" si="11"/>
        <v>1096.4286994166669</v>
      </c>
    </row>
    <row r="39" spans="1:38" ht="11.25" customHeight="1">
      <c r="A39" s="8">
        <v>33</v>
      </c>
      <c r="B39" s="8">
        <v>59</v>
      </c>
      <c r="C39" s="8"/>
      <c r="D39" s="380">
        <v>8</v>
      </c>
      <c r="E39" s="381">
        <f>VLOOKUP(D39,'A13 - Tabelle ohne Kinder'!$A$6:$F$13,6)</f>
        <v>62211.72</v>
      </c>
      <c r="F39" s="381">
        <f>VLOOKUP(D39,'A13 - Tabelle ohne Kinder'!$A$6:$G$13,7)</f>
        <v>45043.71</v>
      </c>
      <c r="G39" s="382">
        <f t="shared" si="0"/>
        <v>42523.71</v>
      </c>
      <c r="H39" s="19"/>
      <c r="I39" s="380">
        <v>6</v>
      </c>
      <c r="J39" s="381">
        <f>VLOOKUP(I39,'E13 - Tabelle ohne Kinder'!$B$8:$M$19,11)</f>
        <v>68230.13</v>
      </c>
      <c r="K39" s="384">
        <f>VLOOKUP(I39,'E13 - Tabelle ohne Kinder'!$B$8:$M$19,12)</f>
        <v>36930.4</v>
      </c>
      <c r="L39" s="385">
        <f t="shared" si="1"/>
        <v>-5593.309999999998</v>
      </c>
      <c r="M39" s="386">
        <f t="shared" si="12"/>
        <v>-215317.90999999997</v>
      </c>
      <c r="N39" s="8">
        <v>33</v>
      </c>
      <c r="O39" s="8">
        <v>59</v>
      </c>
      <c r="P39" s="45"/>
      <c r="Q39" s="45"/>
      <c r="R39" s="66"/>
      <c r="S39" s="200"/>
      <c r="T39" s="207"/>
      <c r="U39" s="208">
        <f t="shared" si="13"/>
        <v>323.025</v>
      </c>
      <c r="V39" s="208">
        <f t="shared" si="13"/>
        <v>56.418749999999996</v>
      </c>
      <c r="W39" s="208">
        <f t="shared" si="14"/>
        <v>85.2876625</v>
      </c>
      <c r="X39" s="208">
        <f t="shared" si="14"/>
        <v>528.7835075</v>
      </c>
      <c r="Y39" s="208">
        <f t="shared" si="14"/>
        <v>366.73694875</v>
      </c>
      <c r="Z39" s="209">
        <f t="shared" si="7"/>
        <v>1360.25186875</v>
      </c>
      <c r="AA39" s="209">
        <f t="shared" si="4"/>
        <v>5685.844166666667</v>
      </c>
      <c r="AB39" s="210">
        <f t="shared" si="8"/>
        <v>7046.096035416667</v>
      </c>
      <c r="AC39" s="211"/>
      <c r="AD39" s="224">
        <f t="shared" si="9"/>
        <v>3077.5333333333333</v>
      </c>
      <c r="AE39" s="225">
        <f t="shared" si="5"/>
        <v>3968.562702083334</v>
      </c>
      <c r="AF39" s="211"/>
      <c r="AG39" s="230">
        <f t="shared" si="15"/>
        <v>323.025</v>
      </c>
      <c r="AH39" s="230">
        <f t="shared" si="15"/>
        <v>56.418749999999996</v>
      </c>
      <c r="AI39" s="208">
        <f t="shared" si="10"/>
        <v>85.2876625</v>
      </c>
      <c r="AJ39" s="208">
        <f t="shared" si="10"/>
        <v>528.7835075</v>
      </c>
      <c r="AK39" s="208">
        <f t="shared" si="10"/>
        <v>102.91377941666667</v>
      </c>
      <c r="AL39" s="234">
        <f t="shared" si="11"/>
        <v>1096.4286994166669</v>
      </c>
    </row>
    <row r="40" spans="1:38" ht="11.25" customHeight="1">
      <c r="A40" s="8">
        <v>34</v>
      </c>
      <c r="B40" s="8">
        <v>60</v>
      </c>
      <c r="C40" s="8"/>
      <c r="D40" s="380">
        <v>8</v>
      </c>
      <c r="E40" s="381">
        <f>VLOOKUP(D40,'A13 - Tabelle ohne Kinder'!$A$6:$F$13,6)</f>
        <v>62211.72</v>
      </c>
      <c r="F40" s="381">
        <f>VLOOKUP(D40,'A13 - Tabelle ohne Kinder'!$A$6:$G$13,7)</f>
        <v>45043.71</v>
      </c>
      <c r="G40" s="382">
        <f t="shared" si="0"/>
        <v>42523.71</v>
      </c>
      <c r="H40" s="19"/>
      <c r="I40" s="380">
        <v>6</v>
      </c>
      <c r="J40" s="381">
        <f>VLOOKUP(I40,'E13 - Tabelle ohne Kinder'!$B$8:$M$19,11)</f>
        <v>68230.13</v>
      </c>
      <c r="K40" s="384">
        <f>VLOOKUP(I40,'E13 - Tabelle ohne Kinder'!$B$8:$M$19,12)</f>
        <v>36930.4</v>
      </c>
      <c r="L40" s="385">
        <f t="shared" si="1"/>
        <v>-5593.309999999998</v>
      </c>
      <c r="M40" s="386">
        <f t="shared" si="12"/>
        <v>-220911.21999999997</v>
      </c>
      <c r="N40" s="8">
        <v>34</v>
      </c>
      <c r="O40" s="8">
        <v>60</v>
      </c>
      <c r="P40" s="45"/>
      <c r="Q40" s="45"/>
      <c r="R40" s="66"/>
      <c r="S40" s="200"/>
      <c r="T40" s="207"/>
      <c r="U40" s="208">
        <f t="shared" si="13"/>
        <v>323.025</v>
      </c>
      <c r="V40" s="208">
        <f t="shared" si="13"/>
        <v>56.418749999999996</v>
      </c>
      <c r="W40" s="208">
        <f t="shared" si="14"/>
        <v>85.2876625</v>
      </c>
      <c r="X40" s="208">
        <f t="shared" si="14"/>
        <v>528.7835075</v>
      </c>
      <c r="Y40" s="208">
        <f t="shared" si="14"/>
        <v>366.73694875</v>
      </c>
      <c r="Z40" s="209">
        <f t="shared" si="7"/>
        <v>1360.25186875</v>
      </c>
      <c r="AA40" s="209">
        <f t="shared" si="4"/>
        <v>5685.844166666667</v>
      </c>
      <c r="AB40" s="210">
        <f t="shared" si="8"/>
        <v>7046.096035416667</v>
      </c>
      <c r="AC40" s="211"/>
      <c r="AD40" s="224">
        <f t="shared" si="9"/>
        <v>3077.5333333333333</v>
      </c>
      <c r="AE40" s="225">
        <f t="shared" si="5"/>
        <v>3968.562702083334</v>
      </c>
      <c r="AF40" s="211"/>
      <c r="AG40" s="230">
        <f t="shared" si="15"/>
        <v>323.025</v>
      </c>
      <c r="AH40" s="230">
        <f t="shared" si="15"/>
        <v>56.418749999999996</v>
      </c>
      <c r="AI40" s="208">
        <f t="shared" si="10"/>
        <v>85.2876625</v>
      </c>
      <c r="AJ40" s="208">
        <f t="shared" si="10"/>
        <v>528.7835075</v>
      </c>
      <c r="AK40" s="208">
        <f t="shared" si="10"/>
        <v>102.91377941666667</v>
      </c>
      <c r="AL40" s="234">
        <f t="shared" si="11"/>
        <v>1096.4286994166669</v>
      </c>
    </row>
    <row r="41" spans="1:38" ht="11.25" customHeight="1">
      <c r="A41" s="8">
        <v>35</v>
      </c>
      <c r="B41" s="8">
        <v>61</v>
      </c>
      <c r="C41" s="8"/>
      <c r="D41" s="380">
        <v>8</v>
      </c>
      <c r="E41" s="381">
        <f>VLOOKUP(D41,'A13 - Tabelle ohne Kinder'!$A$6:$F$13,6)</f>
        <v>62211.72</v>
      </c>
      <c r="F41" s="381">
        <f>VLOOKUP(D41,'A13 - Tabelle ohne Kinder'!$A$6:$G$13,7)</f>
        <v>45043.71</v>
      </c>
      <c r="G41" s="382">
        <f t="shared" si="0"/>
        <v>42523.71</v>
      </c>
      <c r="H41" s="19"/>
      <c r="I41" s="380">
        <v>6</v>
      </c>
      <c r="J41" s="381">
        <f>VLOOKUP(I41,'E13 - Tabelle ohne Kinder'!$B$8:$M$19,11)</f>
        <v>68230.13</v>
      </c>
      <c r="K41" s="384">
        <f>VLOOKUP(I41,'E13 - Tabelle ohne Kinder'!$B$8:$M$19,12)</f>
        <v>36930.4</v>
      </c>
      <c r="L41" s="385">
        <f t="shared" si="1"/>
        <v>-5593.309999999998</v>
      </c>
      <c r="M41" s="386">
        <f t="shared" si="12"/>
        <v>-226504.52999999997</v>
      </c>
      <c r="N41" s="8">
        <v>35</v>
      </c>
      <c r="O41" s="8">
        <v>61</v>
      </c>
      <c r="P41" s="45"/>
      <c r="Q41" s="45"/>
      <c r="R41" s="66"/>
      <c r="S41" s="200"/>
      <c r="T41" s="207"/>
      <c r="U41" s="208">
        <f t="shared" si="13"/>
        <v>323.025</v>
      </c>
      <c r="V41" s="208">
        <f t="shared" si="13"/>
        <v>56.418749999999996</v>
      </c>
      <c r="W41" s="208">
        <f t="shared" si="14"/>
        <v>85.2876625</v>
      </c>
      <c r="X41" s="208">
        <f t="shared" si="14"/>
        <v>528.7835075</v>
      </c>
      <c r="Y41" s="208">
        <f t="shared" si="14"/>
        <v>366.73694875</v>
      </c>
      <c r="Z41" s="209">
        <f t="shared" si="7"/>
        <v>1360.25186875</v>
      </c>
      <c r="AA41" s="209">
        <f t="shared" si="4"/>
        <v>5685.844166666667</v>
      </c>
      <c r="AB41" s="210">
        <f t="shared" si="8"/>
        <v>7046.096035416667</v>
      </c>
      <c r="AC41" s="211"/>
      <c r="AD41" s="224">
        <f t="shared" si="9"/>
        <v>3077.5333333333333</v>
      </c>
      <c r="AE41" s="225">
        <f t="shared" si="5"/>
        <v>3968.562702083334</v>
      </c>
      <c r="AF41" s="211"/>
      <c r="AG41" s="230">
        <f t="shared" si="15"/>
        <v>323.025</v>
      </c>
      <c r="AH41" s="230">
        <f t="shared" si="15"/>
        <v>56.418749999999996</v>
      </c>
      <c r="AI41" s="208">
        <f t="shared" si="10"/>
        <v>85.2876625</v>
      </c>
      <c r="AJ41" s="208">
        <f t="shared" si="10"/>
        <v>528.7835075</v>
      </c>
      <c r="AK41" s="208">
        <f t="shared" si="10"/>
        <v>102.91377941666667</v>
      </c>
      <c r="AL41" s="234">
        <f t="shared" si="11"/>
        <v>1096.4286994166669</v>
      </c>
    </row>
    <row r="42" spans="1:38" ht="11.25" customHeight="1">
      <c r="A42" s="8">
        <v>36</v>
      </c>
      <c r="B42" s="8">
        <v>62</v>
      </c>
      <c r="C42" s="8"/>
      <c r="D42" s="380">
        <v>8</v>
      </c>
      <c r="E42" s="381">
        <f>VLOOKUP(D42,'A13 - Tabelle ohne Kinder'!$A$6:$F$13,6)</f>
        <v>62211.72</v>
      </c>
      <c r="F42" s="381">
        <f>VLOOKUP(D42,'A13 - Tabelle ohne Kinder'!$A$6:$G$13,7)</f>
        <v>45043.71</v>
      </c>
      <c r="G42" s="382">
        <f t="shared" si="0"/>
        <v>42523.71</v>
      </c>
      <c r="H42" s="19"/>
      <c r="I42" s="380">
        <v>6</v>
      </c>
      <c r="J42" s="381">
        <f>VLOOKUP(I42,'E13 - Tabelle ohne Kinder'!$B$8:$M$19,11)</f>
        <v>68230.13</v>
      </c>
      <c r="K42" s="384">
        <f>VLOOKUP(I42,'E13 - Tabelle ohne Kinder'!$B$8:$M$19,12)</f>
        <v>36930.4</v>
      </c>
      <c r="L42" s="385">
        <f t="shared" si="1"/>
        <v>-5593.309999999998</v>
      </c>
      <c r="M42" s="386">
        <f t="shared" si="12"/>
        <v>-232097.83999999997</v>
      </c>
      <c r="N42" s="8">
        <v>36</v>
      </c>
      <c r="O42" s="8">
        <v>62</v>
      </c>
      <c r="P42" s="45"/>
      <c r="Q42" s="45"/>
      <c r="R42" s="66"/>
      <c r="S42" s="200"/>
      <c r="T42" s="207"/>
      <c r="U42" s="208">
        <f t="shared" si="13"/>
        <v>323.025</v>
      </c>
      <c r="V42" s="208">
        <f t="shared" si="13"/>
        <v>56.418749999999996</v>
      </c>
      <c r="W42" s="208">
        <f t="shared" si="14"/>
        <v>85.2876625</v>
      </c>
      <c r="X42" s="208">
        <f t="shared" si="14"/>
        <v>528.7835075</v>
      </c>
      <c r="Y42" s="208">
        <f t="shared" si="14"/>
        <v>366.73694875</v>
      </c>
      <c r="Z42" s="209">
        <f t="shared" si="7"/>
        <v>1360.25186875</v>
      </c>
      <c r="AA42" s="209">
        <f t="shared" si="4"/>
        <v>5685.844166666667</v>
      </c>
      <c r="AB42" s="210">
        <f t="shared" si="8"/>
        <v>7046.096035416667</v>
      </c>
      <c r="AC42" s="211"/>
      <c r="AD42" s="224">
        <f t="shared" si="9"/>
        <v>3077.5333333333333</v>
      </c>
      <c r="AE42" s="225">
        <f t="shared" si="5"/>
        <v>3968.562702083334</v>
      </c>
      <c r="AF42" s="211"/>
      <c r="AG42" s="230">
        <f t="shared" si="15"/>
        <v>323.025</v>
      </c>
      <c r="AH42" s="230">
        <f t="shared" si="15"/>
        <v>56.418749999999996</v>
      </c>
      <c r="AI42" s="208">
        <f t="shared" si="10"/>
        <v>85.2876625</v>
      </c>
      <c r="AJ42" s="208">
        <f t="shared" si="10"/>
        <v>528.7835075</v>
      </c>
      <c r="AK42" s="208">
        <f t="shared" si="10"/>
        <v>102.91377941666667</v>
      </c>
      <c r="AL42" s="234">
        <f t="shared" si="11"/>
        <v>1096.4286994166669</v>
      </c>
    </row>
    <row r="43" spans="1:38" ht="11.25" customHeight="1">
      <c r="A43" s="8">
        <v>37</v>
      </c>
      <c r="B43" s="8">
        <v>63</v>
      </c>
      <c r="C43" s="8"/>
      <c r="D43" s="380">
        <v>8</v>
      </c>
      <c r="E43" s="381">
        <f>VLOOKUP(D43,'A13 - Tabelle ohne Kinder'!$A$6:$F$13,6)</f>
        <v>62211.72</v>
      </c>
      <c r="F43" s="381">
        <f>VLOOKUP(D43,'A13 - Tabelle ohne Kinder'!$A$6:$G$13,7)</f>
        <v>45043.71</v>
      </c>
      <c r="G43" s="382">
        <f t="shared" si="0"/>
        <v>42523.71</v>
      </c>
      <c r="H43" s="19"/>
      <c r="I43" s="380">
        <v>6</v>
      </c>
      <c r="J43" s="381">
        <f>VLOOKUP(I43,'E13 - Tabelle ohne Kinder'!$B$8:$M$19,11)</f>
        <v>68230.13</v>
      </c>
      <c r="K43" s="384">
        <f>VLOOKUP(I43,'E13 - Tabelle ohne Kinder'!$B$8:$M$19,12)</f>
        <v>36930.4</v>
      </c>
      <c r="L43" s="385">
        <f t="shared" si="1"/>
        <v>-5593.309999999998</v>
      </c>
      <c r="M43" s="386">
        <f t="shared" si="12"/>
        <v>-237691.14999999997</v>
      </c>
      <c r="N43" s="8">
        <v>37</v>
      </c>
      <c r="O43" s="8">
        <v>63</v>
      </c>
      <c r="P43" s="45"/>
      <c r="Q43" s="45"/>
      <c r="R43" s="66"/>
      <c r="S43" s="200"/>
      <c r="T43" s="207"/>
      <c r="U43" s="208">
        <f t="shared" si="13"/>
        <v>323.025</v>
      </c>
      <c r="V43" s="208">
        <f t="shared" si="13"/>
        <v>56.418749999999996</v>
      </c>
      <c r="W43" s="208">
        <f t="shared" si="14"/>
        <v>85.2876625</v>
      </c>
      <c r="X43" s="208">
        <f t="shared" si="14"/>
        <v>528.7835075</v>
      </c>
      <c r="Y43" s="208">
        <f t="shared" si="14"/>
        <v>366.73694875</v>
      </c>
      <c r="Z43" s="209">
        <f t="shared" si="7"/>
        <v>1360.25186875</v>
      </c>
      <c r="AA43" s="209">
        <f t="shared" si="4"/>
        <v>5685.844166666667</v>
      </c>
      <c r="AB43" s="210">
        <f t="shared" si="8"/>
        <v>7046.096035416667</v>
      </c>
      <c r="AC43" s="211"/>
      <c r="AD43" s="224">
        <f t="shared" si="9"/>
        <v>3077.5333333333333</v>
      </c>
      <c r="AE43" s="225">
        <f t="shared" si="5"/>
        <v>3968.562702083334</v>
      </c>
      <c r="AF43" s="211"/>
      <c r="AG43" s="230">
        <f t="shared" si="15"/>
        <v>323.025</v>
      </c>
      <c r="AH43" s="230">
        <f t="shared" si="15"/>
        <v>56.418749999999996</v>
      </c>
      <c r="AI43" s="208">
        <f t="shared" si="10"/>
        <v>85.2876625</v>
      </c>
      <c r="AJ43" s="208">
        <f t="shared" si="10"/>
        <v>528.7835075</v>
      </c>
      <c r="AK43" s="208">
        <f t="shared" si="10"/>
        <v>102.91377941666667</v>
      </c>
      <c r="AL43" s="234">
        <f t="shared" si="11"/>
        <v>1096.4286994166669</v>
      </c>
    </row>
    <row r="44" spans="1:38" ht="11.25" customHeight="1">
      <c r="A44" s="8">
        <v>38</v>
      </c>
      <c r="B44" s="8">
        <v>64</v>
      </c>
      <c r="C44" s="8"/>
      <c r="D44" s="380">
        <v>8</v>
      </c>
      <c r="E44" s="381">
        <f>VLOOKUP(D44,'A13 - Tabelle ohne Kinder'!$A$6:$F$13,6)</f>
        <v>62211.72</v>
      </c>
      <c r="F44" s="381">
        <f>VLOOKUP(D44,'A13 - Tabelle ohne Kinder'!$A$6:$G$13,7)</f>
        <v>45043.71</v>
      </c>
      <c r="G44" s="382">
        <f t="shared" si="0"/>
        <v>42523.71</v>
      </c>
      <c r="H44" s="19"/>
      <c r="I44" s="380">
        <v>6</v>
      </c>
      <c r="J44" s="381">
        <f>VLOOKUP(I44,'E13 - Tabelle ohne Kinder'!$B$8:$M$19,11)</f>
        <v>68230.13</v>
      </c>
      <c r="K44" s="384">
        <f>VLOOKUP(I44,'E13 - Tabelle ohne Kinder'!$B$8:$M$19,12)</f>
        <v>36930.4</v>
      </c>
      <c r="L44" s="385">
        <f t="shared" si="1"/>
        <v>-5593.309999999998</v>
      </c>
      <c r="M44" s="386">
        <f t="shared" si="12"/>
        <v>-243284.45999999996</v>
      </c>
      <c r="N44" s="8">
        <v>38</v>
      </c>
      <c r="O44" s="8">
        <v>64</v>
      </c>
      <c r="P44" s="45"/>
      <c r="Q44" s="45"/>
      <c r="R44" s="66"/>
      <c r="S44" s="200"/>
      <c r="T44" s="207"/>
      <c r="U44" s="208">
        <f t="shared" si="13"/>
        <v>323.025</v>
      </c>
      <c r="V44" s="208">
        <f t="shared" si="13"/>
        <v>56.418749999999996</v>
      </c>
      <c r="W44" s="208">
        <f t="shared" si="14"/>
        <v>85.2876625</v>
      </c>
      <c r="X44" s="208">
        <f t="shared" si="14"/>
        <v>528.7835075</v>
      </c>
      <c r="Y44" s="208">
        <f t="shared" si="14"/>
        <v>366.73694875</v>
      </c>
      <c r="Z44" s="209">
        <f t="shared" si="7"/>
        <v>1360.25186875</v>
      </c>
      <c r="AA44" s="209">
        <f t="shared" si="4"/>
        <v>5685.844166666667</v>
      </c>
      <c r="AB44" s="210">
        <f t="shared" si="8"/>
        <v>7046.096035416667</v>
      </c>
      <c r="AC44" s="211"/>
      <c r="AD44" s="224">
        <f t="shared" si="9"/>
        <v>3077.5333333333333</v>
      </c>
      <c r="AE44" s="225">
        <f t="shared" si="5"/>
        <v>3968.562702083334</v>
      </c>
      <c r="AF44" s="211"/>
      <c r="AG44" s="230">
        <f t="shared" si="15"/>
        <v>323.025</v>
      </c>
      <c r="AH44" s="230">
        <f t="shared" si="15"/>
        <v>56.418749999999996</v>
      </c>
      <c r="AI44" s="208">
        <f t="shared" si="10"/>
        <v>85.2876625</v>
      </c>
      <c r="AJ44" s="208">
        <f t="shared" si="10"/>
        <v>528.7835075</v>
      </c>
      <c r="AK44" s="208">
        <f t="shared" si="10"/>
        <v>102.91377941666667</v>
      </c>
      <c r="AL44" s="234">
        <f t="shared" si="11"/>
        <v>1096.4286994166669</v>
      </c>
    </row>
    <row r="45" spans="1:38" ht="11.25" customHeight="1">
      <c r="A45" s="8">
        <v>39</v>
      </c>
      <c r="B45" s="8">
        <v>65</v>
      </c>
      <c r="C45" s="8"/>
      <c r="D45" s="380">
        <v>8</v>
      </c>
      <c r="E45" s="381">
        <f>VLOOKUP(D45,'A13 - Tabelle ohne Kinder'!$A$6:$F$13,6)</f>
        <v>62211.72</v>
      </c>
      <c r="F45" s="381">
        <f>VLOOKUP(D45,'A13 - Tabelle ohne Kinder'!$A$6:$G$13,7)</f>
        <v>45043.71</v>
      </c>
      <c r="G45" s="382">
        <f t="shared" si="0"/>
        <v>42523.71</v>
      </c>
      <c r="H45" s="19"/>
      <c r="I45" s="380">
        <v>6</v>
      </c>
      <c r="J45" s="381">
        <f>VLOOKUP(I45,'E13 - Tabelle ohne Kinder'!$B$8:$M$19,11)</f>
        <v>68230.13</v>
      </c>
      <c r="K45" s="384">
        <f>VLOOKUP(I45,'E13 - Tabelle ohne Kinder'!$B$8:$M$19,12)</f>
        <v>36930.4</v>
      </c>
      <c r="L45" s="385">
        <f t="shared" si="1"/>
        <v>-5593.309999999998</v>
      </c>
      <c r="M45" s="386">
        <f t="shared" si="12"/>
        <v>-248877.76999999996</v>
      </c>
      <c r="N45" s="8">
        <v>39</v>
      </c>
      <c r="O45" s="8">
        <v>65</v>
      </c>
      <c r="P45" s="45"/>
      <c r="Q45" s="45"/>
      <c r="R45" s="66"/>
      <c r="S45" s="200"/>
      <c r="T45" s="207"/>
      <c r="U45" s="208">
        <f t="shared" si="13"/>
        <v>323.025</v>
      </c>
      <c r="V45" s="208">
        <f t="shared" si="13"/>
        <v>56.418749999999996</v>
      </c>
      <c r="W45" s="208">
        <f t="shared" si="14"/>
        <v>85.2876625</v>
      </c>
      <c r="X45" s="208">
        <f t="shared" si="14"/>
        <v>528.7835075</v>
      </c>
      <c r="Y45" s="208">
        <f t="shared" si="14"/>
        <v>366.73694875</v>
      </c>
      <c r="Z45" s="209">
        <f t="shared" si="7"/>
        <v>1360.25186875</v>
      </c>
      <c r="AA45" s="209">
        <f t="shared" si="4"/>
        <v>5685.844166666667</v>
      </c>
      <c r="AB45" s="210">
        <f t="shared" si="8"/>
        <v>7046.096035416667</v>
      </c>
      <c r="AC45" s="211"/>
      <c r="AD45" s="224">
        <f t="shared" si="9"/>
        <v>3077.5333333333333</v>
      </c>
      <c r="AE45" s="225">
        <f t="shared" si="5"/>
        <v>3968.562702083334</v>
      </c>
      <c r="AF45" s="211"/>
      <c r="AG45" s="230">
        <f t="shared" si="15"/>
        <v>323.025</v>
      </c>
      <c r="AH45" s="230">
        <f t="shared" si="15"/>
        <v>56.418749999999996</v>
      </c>
      <c r="AI45" s="208">
        <f t="shared" si="10"/>
        <v>85.2876625</v>
      </c>
      <c r="AJ45" s="208">
        <f t="shared" si="10"/>
        <v>528.7835075</v>
      </c>
      <c r="AK45" s="208">
        <f t="shared" si="10"/>
        <v>102.91377941666667</v>
      </c>
      <c r="AL45" s="234">
        <f t="shared" si="11"/>
        <v>1096.4286994166669</v>
      </c>
    </row>
    <row r="46" spans="1:38" ht="11.25" customHeight="1">
      <c r="A46" s="8">
        <v>40</v>
      </c>
      <c r="B46" s="219">
        <v>66</v>
      </c>
      <c r="C46" s="8"/>
      <c r="D46" s="383">
        <v>8</v>
      </c>
      <c r="E46" s="381">
        <f>VLOOKUP(D46,'A13 - Tabelle ohne Kinder'!$A$6:$F$13,6)</f>
        <v>62211.72</v>
      </c>
      <c r="F46" s="381">
        <f>VLOOKUP(D46,'A13 - Tabelle ohne Kinder'!$A$6:$G$13,7)</f>
        <v>45043.71</v>
      </c>
      <c r="G46" s="382">
        <f t="shared" si="0"/>
        <v>42523.71</v>
      </c>
      <c r="H46" s="19"/>
      <c r="I46" s="380">
        <v>6</v>
      </c>
      <c r="J46" s="381">
        <f>VLOOKUP(I46,'E13 - Tabelle ohne Kinder'!$B$8:$M$19,11)</f>
        <v>68230.13</v>
      </c>
      <c r="K46" s="384">
        <f>VLOOKUP(I46,'E13 - Tabelle ohne Kinder'!$B$8:$M$19,12)</f>
        <v>36930.4</v>
      </c>
      <c r="L46" s="385">
        <f t="shared" si="1"/>
        <v>-5593.309999999998</v>
      </c>
      <c r="M46" s="386">
        <f t="shared" si="12"/>
        <v>-254471.07999999996</v>
      </c>
      <c r="N46" s="8">
        <v>40</v>
      </c>
      <c r="O46" s="219">
        <v>66</v>
      </c>
      <c r="P46" s="45"/>
      <c r="Q46" s="45"/>
      <c r="R46" s="66"/>
      <c r="S46" s="200"/>
      <c r="T46" s="212"/>
      <c r="U46" s="208">
        <f t="shared" si="13"/>
        <v>323.025</v>
      </c>
      <c r="V46" s="208">
        <f t="shared" si="13"/>
        <v>56.418749999999996</v>
      </c>
      <c r="W46" s="208">
        <f t="shared" si="14"/>
        <v>85.2876625</v>
      </c>
      <c r="X46" s="208">
        <f t="shared" si="14"/>
        <v>528.7835075</v>
      </c>
      <c r="Y46" s="208">
        <f t="shared" si="14"/>
        <v>366.73694875</v>
      </c>
      <c r="Z46" s="209">
        <f t="shared" si="7"/>
        <v>1360.25186875</v>
      </c>
      <c r="AA46" s="209">
        <f t="shared" si="4"/>
        <v>5685.844166666667</v>
      </c>
      <c r="AB46" s="210">
        <f t="shared" si="8"/>
        <v>7046.096035416667</v>
      </c>
      <c r="AC46" s="211"/>
      <c r="AD46" s="224">
        <f t="shared" si="9"/>
        <v>3077.5333333333333</v>
      </c>
      <c r="AE46" s="225">
        <f t="shared" si="5"/>
        <v>3968.562702083334</v>
      </c>
      <c r="AF46" s="211"/>
      <c r="AG46" s="230">
        <f t="shared" si="15"/>
        <v>323.025</v>
      </c>
      <c r="AH46" s="230">
        <f t="shared" si="15"/>
        <v>56.418749999999996</v>
      </c>
      <c r="AI46" s="208">
        <f t="shared" si="10"/>
        <v>85.2876625</v>
      </c>
      <c r="AJ46" s="208">
        <f t="shared" si="10"/>
        <v>528.7835075</v>
      </c>
      <c r="AK46" s="208">
        <f t="shared" si="10"/>
        <v>102.91377941666667</v>
      </c>
      <c r="AL46" s="234">
        <f t="shared" si="11"/>
        <v>1096.4286994166669</v>
      </c>
    </row>
    <row r="47" spans="1:38" s="113" customFormat="1" ht="13.5" thickBot="1">
      <c r="A47" s="107"/>
      <c r="B47" s="107"/>
      <c r="C47" s="107"/>
      <c r="D47" s="104" t="s">
        <v>7</v>
      </c>
      <c r="E47" s="108">
        <f>AVERAGE(E7:E46)</f>
        <v>60661.31100000001</v>
      </c>
      <c r="F47" s="108">
        <f>AVERAGE(F7:F46)</f>
        <v>44277.82799999998</v>
      </c>
      <c r="G47" s="98">
        <f>AVERAGE(G7:G46)</f>
        <v>41757.82799999999</v>
      </c>
      <c r="H47" s="109"/>
      <c r="I47" s="104" t="s">
        <v>7</v>
      </c>
      <c r="J47" s="108">
        <f>AVERAGE(J7:J46)</f>
        <v>64538.33274999994</v>
      </c>
      <c r="K47" s="105">
        <f>AVERAGE(K7:K46)</f>
        <v>35396.05099999998</v>
      </c>
      <c r="L47" s="110">
        <f>AVERAGE(L7:L46)</f>
        <v>-6361.776999999999</v>
      </c>
      <c r="M47" s="111"/>
      <c r="N47" s="496">
        <f>L47*40</f>
        <v>-254471.07999999996</v>
      </c>
      <c r="O47" s="497"/>
      <c r="P47" s="242"/>
      <c r="Q47" s="112"/>
      <c r="R47" s="114"/>
      <c r="S47" s="232"/>
      <c r="T47" s="213" t="s">
        <v>7</v>
      </c>
      <c r="U47" s="214">
        <f aca="true" t="shared" si="16" ref="U47:AB47">AVERAGE(U7:U46)</f>
        <v>321.2751671874998</v>
      </c>
      <c r="V47" s="214">
        <f t="shared" si="16"/>
        <v>56.11312851562501</v>
      </c>
      <c r="W47" s="214">
        <f t="shared" si="16"/>
        <v>80.67291593749994</v>
      </c>
      <c r="X47" s="214">
        <f t="shared" si="16"/>
        <v>500.17207881250005</v>
      </c>
      <c r="Y47" s="214">
        <f t="shared" si="16"/>
        <v>346.89353853125</v>
      </c>
      <c r="Z47" s="215">
        <f t="shared" si="16"/>
        <v>1305.1268289843745</v>
      </c>
      <c r="AA47" s="215">
        <f t="shared" si="16"/>
        <v>5378.194395833336</v>
      </c>
      <c r="AB47" s="217">
        <f t="shared" si="16"/>
        <v>6683.321224817712</v>
      </c>
      <c r="AC47" s="211"/>
      <c r="AD47" s="226">
        <f>AVERAGE(AD7:AD46)</f>
        <v>2949.6709166666687</v>
      </c>
      <c r="AE47" s="217">
        <f>AVERAGE(AE7:AE46)</f>
        <v>3733.650308151041</v>
      </c>
      <c r="AF47" s="211"/>
      <c r="AG47" s="231">
        <f aca="true" t="shared" si="17" ref="AG47:AL47">AVERAGE(AG7:AG46)</f>
        <v>321.2751671874998</v>
      </c>
      <c r="AH47" s="214">
        <f t="shared" si="17"/>
        <v>56.11312851562501</v>
      </c>
      <c r="AI47" s="214">
        <f t="shared" si="17"/>
        <v>80.67291593749994</v>
      </c>
      <c r="AJ47" s="214">
        <f t="shared" si="17"/>
        <v>500.17207881250005</v>
      </c>
      <c r="AK47" s="214">
        <f t="shared" si="17"/>
        <v>97.3453185645834</v>
      </c>
      <c r="AL47" s="216">
        <f t="shared" si="17"/>
        <v>1055.5786090177094</v>
      </c>
    </row>
    <row r="48" spans="4:38" s="156" customFormat="1" ht="13.5" thickTop="1">
      <c r="D48" s="153" t="s">
        <v>42</v>
      </c>
      <c r="E48" s="154">
        <f>E47/12</f>
        <v>5055.10925</v>
      </c>
      <c r="F48" s="154">
        <f>F47/12</f>
        <v>3689.818999999998</v>
      </c>
      <c r="G48" s="154">
        <f>G47/12</f>
        <v>3479.818999999999</v>
      </c>
      <c r="H48" s="154"/>
      <c r="I48" s="155"/>
      <c r="J48" s="154">
        <f>J47/12</f>
        <v>5378.194395833329</v>
      </c>
      <c r="K48" s="154">
        <f>K47/12</f>
        <v>2949.6709166666647</v>
      </c>
      <c r="L48" s="154">
        <f>L47/12</f>
        <v>-530.1480833333333</v>
      </c>
      <c r="M48" s="30"/>
      <c r="N48" s="30"/>
      <c r="P48" s="30"/>
      <c r="Q48" s="30"/>
      <c r="R48" s="114"/>
      <c r="S48" s="233"/>
      <c r="T48" s="220" t="s">
        <v>53</v>
      </c>
      <c r="U48" s="218"/>
      <c r="V48" s="218"/>
      <c r="W48" s="39" t="s">
        <v>66</v>
      </c>
      <c r="X48" s="243" t="s">
        <v>68</v>
      </c>
      <c r="AC48" s="152"/>
      <c r="AD48" s="152"/>
      <c r="AE48" s="152"/>
      <c r="AF48" s="152"/>
      <c r="AG48" s="152"/>
      <c r="AH48" s="152"/>
      <c r="AI48" s="152"/>
      <c r="AJ48" s="152"/>
      <c r="AK48" s="152"/>
      <c r="AL48" s="152"/>
    </row>
    <row r="49" spans="1:38" ht="12.75">
      <c r="A49" s="65"/>
      <c r="B49" s="65"/>
      <c r="C49" s="65"/>
      <c r="D49" s="66"/>
      <c r="E49" s="268"/>
      <c r="F49" s="67"/>
      <c r="G49" s="68"/>
      <c r="H49" s="69"/>
      <c r="I49" s="66"/>
      <c r="J49" s="268"/>
      <c r="K49" s="68"/>
      <c r="L49" s="70"/>
      <c r="M49" s="70"/>
      <c r="N49" s="71"/>
      <c r="O49" s="65"/>
      <c r="P49" s="72"/>
      <c r="Q49" s="72"/>
      <c r="R49" s="66"/>
      <c r="S49" s="200"/>
      <c r="T49" s="39" t="s">
        <v>65</v>
      </c>
      <c r="U49" s="221"/>
      <c r="V49" s="221"/>
      <c r="W49" s="221"/>
      <c r="X49" s="221"/>
      <c r="Y49" s="221"/>
      <c r="Z49" s="219"/>
      <c r="AA49" s="219"/>
      <c r="AB49" s="218"/>
      <c r="AC49" s="218"/>
      <c r="AD49" s="39"/>
      <c r="AE49" s="243" t="s">
        <v>67</v>
      </c>
      <c r="AF49" s="218"/>
      <c r="AH49" s="218"/>
      <c r="AI49" s="218"/>
      <c r="AJ49" s="243" t="s">
        <v>69</v>
      </c>
      <c r="AK49" s="218"/>
      <c r="AL49" s="219"/>
    </row>
  </sheetData>
  <sheetProtection/>
  <mergeCells count="3">
    <mergeCell ref="D5:G5"/>
    <mergeCell ref="I5:M5"/>
    <mergeCell ref="N47:O47"/>
  </mergeCells>
  <hyperlinks>
    <hyperlink ref="AE49" r:id="rId1" display="http://www.aok-bv.de/zahlen/gesundheitswesen/index_00529.html"/>
    <hyperlink ref="AJ49" r:id="rId2" display="http://www.lohn-info.de/beitragsberechnung.html"/>
  </hyperlinks>
  <printOptions/>
  <pageMargins left="0.4" right="0.18" top="0.19" bottom="0.2" header="0.19" footer="0.17"/>
  <pageSetup horizontalDpi="600" verticalDpi="600" orientation="landscape" paperSize="9" r:id="rId3"/>
</worksheet>
</file>

<file path=xl/worksheets/sheet6.xml><?xml version="1.0" encoding="utf-8"?>
<worksheet xmlns="http://schemas.openxmlformats.org/spreadsheetml/2006/main" xmlns:r="http://schemas.openxmlformats.org/officeDocument/2006/relationships">
  <dimension ref="A1:AL50"/>
  <sheetViews>
    <sheetView showGridLines="0" zoomScalePageLayoutView="0" workbookViewId="0" topLeftCell="L1">
      <selection activeCell="U1" sqref="U1:AL5"/>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2.140625" style="3" customWidth="1"/>
    <col min="11" max="11" width="11.57421875" style="4" customWidth="1"/>
    <col min="12" max="12" width="10.8515625" style="25" customWidth="1"/>
    <col min="13" max="13" width="11.00390625" style="25" customWidth="1"/>
    <col min="14" max="14" width="5.57421875" style="6" customWidth="1"/>
    <col min="15" max="15" width="4.28125" style="25" customWidth="1"/>
    <col min="16" max="16" width="5.28125" style="29" customWidth="1"/>
    <col min="17" max="17" width="7.28125" style="29" customWidth="1"/>
    <col min="18" max="18" width="3.28125" style="0" customWidth="1"/>
    <col min="19" max="19" width="3.421875" style="0" customWidth="1"/>
    <col min="20" max="20" width="4.421875" style="0" customWidth="1"/>
    <col min="27" max="27" width="12.421875" style="0" customWidth="1"/>
    <col min="29" max="29" width="3.421875" style="0" customWidth="1"/>
    <col min="32" max="32" width="4.140625" style="0" customWidth="1"/>
  </cols>
  <sheetData>
    <row r="1" spans="4:38" ht="12.75" customHeight="1">
      <c r="D1" s="33" t="s">
        <v>26</v>
      </c>
      <c r="P1" s="21" t="str">
        <f>Grunddaten!A1</f>
        <v>PKV/PPV-Beitrag:</v>
      </c>
      <c r="Q1" s="32">
        <v>210</v>
      </c>
      <c r="R1" s="257"/>
      <c r="S1" s="200"/>
      <c r="T1" s="200"/>
      <c r="U1" s="2" t="s">
        <v>45</v>
      </c>
      <c r="X1" s="242" t="s">
        <v>125</v>
      </c>
      <c r="Z1" s="201"/>
      <c r="AA1" s="201"/>
      <c r="AB1" s="211">
        <v>53100</v>
      </c>
      <c r="AC1" s="116" t="s">
        <v>126</v>
      </c>
      <c r="AE1" s="135"/>
      <c r="AF1" s="2"/>
      <c r="AG1" s="2" t="s">
        <v>55</v>
      </c>
      <c r="AL1" s="201"/>
    </row>
    <row r="2" spans="18:38" ht="2.25" customHeight="1">
      <c r="R2" s="257"/>
      <c r="S2" s="200"/>
      <c r="T2" s="200"/>
      <c r="Z2" s="201"/>
      <c r="AA2" s="201"/>
      <c r="AB2" s="2"/>
      <c r="AC2" s="116"/>
      <c r="AD2" s="116"/>
      <c r="AE2" s="135"/>
      <c r="AF2" s="2"/>
      <c r="AL2" s="201"/>
    </row>
    <row r="3" spans="1:38" ht="12.75">
      <c r="A3" s="8"/>
      <c r="B3" s="8"/>
      <c r="C3" s="8"/>
      <c r="D3" s="394" t="s">
        <v>113</v>
      </c>
      <c r="E3" s="296"/>
      <c r="F3" s="302"/>
      <c r="G3" s="135"/>
      <c r="H3" s="135"/>
      <c r="I3" s="116"/>
      <c r="K3" s="300" t="s">
        <v>92</v>
      </c>
      <c r="L3" s="324">
        <f>Grunddaten!C10</f>
        <v>43374</v>
      </c>
      <c r="M3" s="26"/>
      <c r="N3" s="22"/>
      <c r="O3" s="26"/>
      <c r="P3" s="30"/>
      <c r="Q3" s="30"/>
      <c r="R3" s="257"/>
      <c r="S3" s="200"/>
      <c r="T3" s="200"/>
      <c r="U3" t="s">
        <v>44</v>
      </c>
      <c r="V3" t="s">
        <v>44</v>
      </c>
      <c r="W3" t="s">
        <v>44</v>
      </c>
      <c r="X3" t="s">
        <v>44</v>
      </c>
      <c r="Y3" t="s">
        <v>44</v>
      </c>
      <c r="Z3" s="201"/>
      <c r="AA3" s="201" t="s">
        <v>127</v>
      </c>
      <c r="AB3" s="211">
        <v>78000</v>
      </c>
      <c r="AC3" s="116" t="s">
        <v>126</v>
      </c>
      <c r="AD3" s="116"/>
      <c r="AE3" s="135"/>
      <c r="AF3" s="2"/>
      <c r="AG3" t="s">
        <v>44</v>
      </c>
      <c r="AH3" t="s">
        <v>44</v>
      </c>
      <c r="AI3" t="s">
        <v>44</v>
      </c>
      <c r="AJ3" t="s">
        <v>44</v>
      </c>
      <c r="AK3" t="s">
        <v>44</v>
      </c>
      <c r="AL3" s="201"/>
    </row>
    <row r="4" spans="1:38" ht="3" customHeight="1">
      <c r="A4" s="8"/>
      <c r="B4" s="8"/>
      <c r="C4" s="8"/>
      <c r="D4" s="9"/>
      <c r="E4" s="10"/>
      <c r="F4" s="10"/>
      <c r="G4" s="11"/>
      <c r="H4" s="12"/>
      <c r="I4" s="9"/>
      <c r="J4" s="10"/>
      <c r="K4" s="11"/>
      <c r="L4" s="26"/>
      <c r="M4" s="26"/>
      <c r="N4" s="22"/>
      <c r="O4" s="26"/>
      <c r="P4" s="30"/>
      <c r="Q4" s="30"/>
      <c r="R4" s="257"/>
      <c r="S4" s="200"/>
      <c r="T4" s="200"/>
      <c r="Z4" s="201"/>
      <c r="AA4" s="201"/>
      <c r="AB4" s="2"/>
      <c r="AC4" s="2"/>
      <c r="AD4" s="116"/>
      <c r="AE4" s="135"/>
      <c r="AF4" s="2"/>
      <c r="AL4" s="201"/>
    </row>
    <row r="5" spans="1:38" ht="35.25" customHeight="1">
      <c r="A5" s="8"/>
      <c r="B5" s="8"/>
      <c r="C5" s="8"/>
      <c r="D5" s="490" t="s">
        <v>93</v>
      </c>
      <c r="E5" s="491"/>
      <c r="F5" s="491"/>
      <c r="G5" s="492"/>
      <c r="H5" s="24"/>
      <c r="I5" s="493" t="s">
        <v>96</v>
      </c>
      <c r="J5" s="494"/>
      <c r="K5" s="494"/>
      <c r="L5" s="494"/>
      <c r="M5" s="495"/>
      <c r="N5" s="55"/>
      <c r="O5" s="55"/>
      <c r="P5" s="55"/>
      <c r="Q5" s="55"/>
      <c r="R5" s="257"/>
      <c r="S5" s="200"/>
      <c r="T5" s="200"/>
      <c r="U5" s="222">
        <v>0.073</v>
      </c>
      <c r="V5" s="223">
        <v>0.01275</v>
      </c>
      <c r="W5" s="222">
        <v>0.015</v>
      </c>
      <c r="X5" s="222">
        <v>0.093</v>
      </c>
      <c r="Y5" s="222">
        <v>0.0645</v>
      </c>
      <c r="Z5" s="222">
        <f>SUM(U5:Y5)</f>
        <v>0.25825</v>
      </c>
      <c r="AA5" s="201"/>
      <c r="AB5" s="2"/>
      <c r="AC5" s="2"/>
      <c r="AD5" s="116"/>
      <c r="AE5" s="135"/>
      <c r="AF5" s="2"/>
      <c r="AG5" s="222">
        <v>0.073</v>
      </c>
      <c r="AH5" s="223">
        <v>0.01275</v>
      </c>
      <c r="AI5" s="222">
        <v>0.015</v>
      </c>
      <c r="AJ5" s="222">
        <v>0.093</v>
      </c>
      <c r="AK5" s="222">
        <v>0.0181</v>
      </c>
      <c r="AL5" s="222">
        <f>SUM(AG5:AK5)</f>
        <v>0.21184999999999998</v>
      </c>
    </row>
    <row r="6" spans="1:38" ht="33" customHeight="1">
      <c r="A6" s="106" t="s">
        <v>30</v>
      </c>
      <c r="B6" s="13" t="s">
        <v>1</v>
      </c>
      <c r="C6" s="13"/>
      <c r="D6" s="56" t="s">
        <v>2</v>
      </c>
      <c r="E6" s="57" t="s">
        <v>4</v>
      </c>
      <c r="F6" s="57" t="s">
        <v>3</v>
      </c>
      <c r="G6" s="58" t="s">
        <v>24</v>
      </c>
      <c r="H6" s="15"/>
      <c r="I6" s="56" t="s">
        <v>2</v>
      </c>
      <c r="J6" s="57" t="s">
        <v>5</v>
      </c>
      <c r="K6" s="59" t="s">
        <v>6</v>
      </c>
      <c r="L6" s="60" t="s">
        <v>8</v>
      </c>
      <c r="M6" s="61" t="s">
        <v>25</v>
      </c>
      <c r="N6" s="106" t="s">
        <v>30</v>
      </c>
      <c r="O6" s="13" t="s">
        <v>1</v>
      </c>
      <c r="P6" s="46"/>
      <c r="Q6" s="46"/>
      <c r="R6" s="257"/>
      <c r="S6" s="200"/>
      <c r="T6" s="202"/>
      <c r="U6" s="203" t="s">
        <v>57</v>
      </c>
      <c r="V6" s="203" t="s">
        <v>46</v>
      </c>
      <c r="W6" s="203" t="s">
        <v>70</v>
      </c>
      <c r="X6" s="203" t="s">
        <v>71</v>
      </c>
      <c r="Y6" s="203" t="s">
        <v>56</v>
      </c>
      <c r="Z6" s="204" t="s">
        <v>49</v>
      </c>
      <c r="AA6" s="204" t="s">
        <v>50</v>
      </c>
      <c r="AB6" s="205" t="s">
        <v>51</v>
      </c>
      <c r="AC6" s="206"/>
      <c r="AD6" s="227" t="s">
        <v>52</v>
      </c>
      <c r="AE6" s="228" t="s">
        <v>54</v>
      </c>
      <c r="AF6" s="206"/>
      <c r="AG6" s="229" t="s">
        <v>57</v>
      </c>
      <c r="AH6" s="203" t="s">
        <v>46</v>
      </c>
      <c r="AI6" s="203" t="s">
        <v>47</v>
      </c>
      <c r="AJ6" s="203" t="s">
        <v>48</v>
      </c>
      <c r="AK6" s="203" t="s">
        <v>56</v>
      </c>
      <c r="AL6" s="235" t="s">
        <v>49</v>
      </c>
    </row>
    <row r="7" spans="1:38" ht="11.25" customHeight="1">
      <c r="A7" s="8">
        <v>1</v>
      </c>
      <c r="B7" s="8">
        <v>27</v>
      </c>
      <c r="C7" s="8"/>
      <c r="D7" s="16">
        <v>1</v>
      </c>
      <c r="E7" s="17">
        <f>VLOOKUP(D7,'A13 - Tabelle mit 2 Kindern'!$A$6:$F$13,6)</f>
        <v>51347.64</v>
      </c>
      <c r="F7" s="17">
        <f>VLOOKUP(D7,'A13 - Tabelle mit 2 Kindern'!$A$6:$G$13,7)</f>
        <v>39047.54</v>
      </c>
      <c r="G7" s="18">
        <f aca="true" t="shared" si="0" ref="G7:G34">F7-12*$Q$1</f>
        <v>36527.54</v>
      </c>
      <c r="H7" s="19"/>
      <c r="I7" s="16">
        <v>5</v>
      </c>
      <c r="J7" s="17">
        <f>VLOOKUP(I7,'E13 - Tabelle mit 2 Kindern'!$B$8:$M$20,11)</f>
        <v>66242.88</v>
      </c>
      <c r="K7" s="20">
        <f>VLOOKUP(I7,'E13 - Tabelle mit 2 Kindern'!$B$8:$M$20,12)</f>
        <v>36242.48</v>
      </c>
      <c r="L7" s="27">
        <f aca="true" t="shared" si="1" ref="L7:L46">K7-G7</f>
        <v>-285.0599999999977</v>
      </c>
      <c r="M7" s="31">
        <f>L7</f>
        <v>-285.0599999999977</v>
      </c>
      <c r="N7" s="8">
        <v>1</v>
      </c>
      <c r="O7" s="8">
        <v>27</v>
      </c>
      <c r="P7" s="45"/>
      <c r="Q7" s="45"/>
      <c r="R7" s="257"/>
      <c r="S7" s="200"/>
      <c r="T7" s="207"/>
      <c r="U7" s="208">
        <f aca="true" t="shared" si="2" ref="U7:V41">IF(($J7&lt;$AB$1),$J7/12*U$5,$AB$1/12*U$5)</f>
        <v>323.025</v>
      </c>
      <c r="V7" s="208">
        <f t="shared" si="2"/>
        <v>56.418749999999996</v>
      </c>
      <c r="W7" s="208">
        <f>$J7/12*W$5</f>
        <v>82.8036</v>
      </c>
      <c r="X7" s="208">
        <f>$J7/12*X$5</f>
        <v>513.38232</v>
      </c>
      <c r="Y7" s="208">
        <f>$J7/12*Y$5</f>
        <v>356.05548000000005</v>
      </c>
      <c r="Z7" s="209">
        <f>SUM(U7:Y7)</f>
        <v>1331.68515</v>
      </c>
      <c r="AA7" s="209">
        <f>J7/12</f>
        <v>5520.240000000001</v>
      </c>
      <c r="AB7" s="210">
        <f>AA7+Z7</f>
        <v>6851.925150000001</v>
      </c>
      <c r="AC7" s="211"/>
      <c r="AD7" s="224">
        <f>K7/12</f>
        <v>3020.206666666667</v>
      </c>
      <c r="AE7" s="225">
        <f>AB7-AD7</f>
        <v>3831.718483333334</v>
      </c>
      <c r="AF7" s="211"/>
      <c r="AG7" s="230">
        <f>IF(($J7&lt;$AB$1),$J7/12*AG$5,$AB$1/12*AG$5)</f>
        <v>323.025</v>
      </c>
      <c r="AH7" s="230">
        <f>IF(($J7&lt;$AB$1),$J7/12*AH$5,$AB$1/12*AH$5)</f>
        <v>56.418749999999996</v>
      </c>
      <c r="AI7" s="208">
        <f>$J7/12*AI$5</f>
        <v>82.8036</v>
      </c>
      <c r="AJ7" s="208">
        <f>$J7/12*AJ$5</f>
        <v>513.38232</v>
      </c>
      <c r="AK7" s="208">
        <f>$J7/12*AK$5</f>
        <v>99.91634400000002</v>
      </c>
      <c r="AL7" s="234">
        <f>SUM(AG7:AK7)</f>
        <v>1075.546014</v>
      </c>
    </row>
    <row r="8" spans="1:38" ht="11.25" customHeight="1">
      <c r="A8" s="8">
        <v>2</v>
      </c>
      <c r="B8" s="8">
        <v>28</v>
      </c>
      <c r="C8" s="8"/>
      <c r="D8" s="16">
        <v>2</v>
      </c>
      <c r="E8" s="17">
        <f>VLOOKUP(D8,'A13 - Tabelle mit 2 Kindern'!$A$6:$F$13,6)</f>
        <v>53669.04</v>
      </c>
      <c r="F8" s="17">
        <f>VLOOKUP(D8,'A13 - Tabelle mit 2 Kindern'!$A$6:$G$13,7)</f>
        <v>40401.52</v>
      </c>
      <c r="G8" s="18">
        <f t="shared" si="0"/>
        <v>37881.52</v>
      </c>
      <c r="H8" s="19"/>
      <c r="I8" s="16">
        <v>5</v>
      </c>
      <c r="J8" s="17">
        <f>VLOOKUP(I8,'E13 - Tabelle mit 2 Kindern'!$B$8:$M$20,11)</f>
        <v>66242.88</v>
      </c>
      <c r="K8" s="20">
        <f>VLOOKUP(I8,'E13 - Tabelle mit 2 Kindern'!$B$8:$M$20,12)</f>
        <v>36242.48</v>
      </c>
      <c r="L8" s="27">
        <f t="shared" si="1"/>
        <v>-1639.0399999999936</v>
      </c>
      <c r="M8" s="31">
        <f aca="true" t="shared" si="3" ref="M8:M46">L8+M7</f>
        <v>-1924.0999999999913</v>
      </c>
      <c r="N8" s="8">
        <v>2</v>
      </c>
      <c r="O8" s="8">
        <v>28</v>
      </c>
      <c r="P8" s="45"/>
      <c r="Q8" s="45"/>
      <c r="R8" s="257"/>
      <c r="S8" s="200"/>
      <c r="T8" s="207"/>
      <c r="U8" s="208">
        <f t="shared" si="2"/>
        <v>323.025</v>
      </c>
      <c r="V8" s="208">
        <f t="shared" si="2"/>
        <v>56.418749999999996</v>
      </c>
      <c r="W8" s="208">
        <f aca="true" t="shared" si="4" ref="W8:Y46">$J8/12*W$5</f>
        <v>82.8036</v>
      </c>
      <c r="X8" s="208">
        <f t="shared" si="4"/>
        <v>513.38232</v>
      </c>
      <c r="Y8" s="208">
        <f t="shared" si="4"/>
        <v>356.05548000000005</v>
      </c>
      <c r="Z8" s="209">
        <f aca="true" t="shared" si="5" ref="Z8:Z46">SUM(U8:Y8)</f>
        <v>1331.68515</v>
      </c>
      <c r="AA8" s="209">
        <f aca="true" t="shared" si="6" ref="AA8:AA46">J8/12</f>
        <v>5520.240000000001</v>
      </c>
      <c r="AB8" s="210">
        <f aca="true" t="shared" si="7" ref="AB8:AB46">AA8+Z8</f>
        <v>6851.925150000001</v>
      </c>
      <c r="AC8" s="211"/>
      <c r="AD8" s="224">
        <f aca="true" t="shared" si="8" ref="AD8:AD46">K8/12</f>
        <v>3020.206666666667</v>
      </c>
      <c r="AE8" s="225">
        <f aca="true" t="shared" si="9" ref="AE8:AE46">AB8-AD8</f>
        <v>3831.718483333334</v>
      </c>
      <c r="AF8" s="211"/>
      <c r="AG8" s="230">
        <f>IF(($J8&lt;$AB$1),$J8/12*AG$5,$AB$1/12*AG$5)</f>
        <v>323.025</v>
      </c>
      <c r="AH8" s="230">
        <f>IF(($J8&lt;$AB$1),$J8/12*AH$5,$AB$1/12*AH$5)</f>
        <v>56.418749999999996</v>
      </c>
      <c r="AI8" s="208">
        <f aca="true" t="shared" si="10" ref="AI8:AK46">$J8/12*AI$5</f>
        <v>82.8036</v>
      </c>
      <c r="AJ8" s="208">
        <f t="shared" si="10"/>
        <v>513.38232</v>
      </c>
      <c r="AK8" s="208">
        <f t="shared" si="10"/>
        <v>99.91634400000002</v>
      </c>
      <c r="AL8" s="234">
        <f aca="true" t="shared" si="11" ref="AL8:AL46">SUM(AG8:AK8)</f>
        <v>1075.546014</v>
      </c>
    </row>
    <row r="9" spans="1:38" ht="11.25" customHeight="1">
      <c r="A9" s="8">
        <v>3</v>
      </c>
      <c r="B9" s="8">
        <v>29</v>
      </c>
      <c r="C9" s="8"/>
      <c r="D9" s="16">
        <v>2</v>
      </c>
      <c r="E9" s="17">
        <f>VLOOKUP(D9,'A13 - Tabelle mit 2 Kindern'!$A$6:$F$13,6)</f>
        <v>53669.04</v>
      </c>
      <c r="F9" s="17">
        <f>VLOOKUP(D9,'A13 - Tabelle mit 2 Kindern'!$A$6:$G$13,7)</f>
        <v>40401.52</v>
      </c>
      <c r="G9" s="18">
        <f t="shared" si="0"/>
        <v>37881.52</v>
      </c>
      <c r="H9" s="19"/>
      <c r="I9" s="16">
        <v>5</v>
      </c>
      <c r="J9" s="17">
        <f>VLOOKUP(I9,'E13 - Tabelle mit 2 Kindern'!$B$8:$M$20,11)</f>
        <v>66242.88</v>
      </c>
      <c r="K9" s="20">
        <f>VLOOKUP(I9,'E13 - Tabelle mit 2 Kindern'!$B$8:$M$20,12)</f>
        <v>36242.48</v>
      </c>
      <c r="L9" s="27">
        <f t="shared" si="1"/>
        <v>-1639.0399999999936</v>
      </c>
      <c r="M9" s="31">
        <f t="shared" si="3"/>
        <v>-3563.139999999985</v>
      </c>
      <c r="N9" s="8">
        <v>3</v>
      </c>
      <c r="O9" s="8">
        <v>29</v>
      </c>
      <c r="P9" s="45"/>
      <c r="Q9" s="45"/>
      <c r="R9" s="257"/>
      <c r="S9" s="200"/>
      <c r="T9" s="207"/>
      <c r="U9" s="208">
        <f t="shared" si="2"/>
        <v>323.025</v>
      </c>
      <c r="V9" s="208">
        <f t="shared" si="2"/>
        <v>56.418749999999996</v>
      </c>
      <c r="W9" s="208">
        <f t="shared" si="4"/>
        <v>82.8036</v>
      </c>
      <c r="X9" s="208">
        <f t="shared" si="4"/>
        <v>513.38232</v>
      </c>
      <c r="Y9" s="208">
        <f t="shared" si="4"/>
        <v>356.05548000000005</v>
      </c>
      <c r="Z9" s="209">
        <f t="shared" si="5"/>
        <v>1331.68515</v>
      </c>
      <c r="AA9" s="209">
        <f t="shared" si="6"/>
        <v>5520.240000000001</v>
      </c>
      <c r="AB9" s="210">
        <f t="shared" si="7"/>
        <v>6851.925150000001</v>
      </c>
      <c r="AC9" s="211"/>
      <c r="AD9" s="224">
        <f t="shared" si="8"/>
        <v>3020.206666666667</v>
      </c>
      <c r="AE9" s="225">
        <f t="shared" si="9"/>
        <v>3831.718483333334</v>
      </c>
      <c r="AF9" s="211"/>
      <c r="AG9" s="230">
        <f aca="true" t="shared" si="12" ref="AG9:AH46">IF(($J9&lt;$AB$1),$J9/12*AG$5,$AB$1/12*AG$5)</f>
        <v>323.025</v>
      </c>
      <c r="AH9" s="230">
        <f t="shared" si="12"/>
        <v>56.418749999999996</v>
      </c>
      <c r="AI9" s="208">
        <f t="shared" si="10"/>
        <v>82.8036</v>
      </c>
      <c r="AJ9" s="208">
        <f t="shared" si="10"/>
        <v>513.38232</v>
      </c>
      <c r="AK9" s="208">
        <f t="shared" si="10"/>
        <v>99.91634400000002</v>
      </c>
      <c r="AL9" s="234">
        <f t="shared" si="11"/>
        <v>1075.546014</v>
      </c>
    </row>
    <row r="10" spans="1:38" ht="11.25" customHeight="1">
      <c r="A10" s="8">
        <v>4</v>
      </c>
      <c r="B10" s="8">
        <v>30</v>
      </c>
      <c r="C10" s="8"/>
      <c r="D10" s="16">
        <v>2</v>
      </c>
      <c r="E10" s="17">
        <f>VLOOKUP(D10,'A13 - Tabelle mit 2 Kindern'!$A$6:$F$13,6)</f>
        <v>53669.04</v>
      </c>
      <c r="F10" s="17">
        <f>VLOOKUP(D10,'A13 - Tabelle mit 2 Kindern'!$A$6:$G$13,7)</f>
        <v>40401.52</v>
      </c>
      <c r="G10" s="18">
        <f t="shared" si="0"/>
        <v>37881.52</v>
      </c>
      <c r="H10" s="19"/>
      <c r="I10" s="16">
        <v>5</v>
      </c>
      <c r="J10" s="17">
        <f>VLOOKUP(I10,'E13 - Tabelle mit 2 Kindern'!$B$8:$M$20,11)</f>
        <v>66242.88</v>
      </c>
      <c r="K10" s="20">
        <f>VLOOKUP(I10,'E13 - Tabelle mit 2 Kindern'!$B$8:$M$20,12)</f>
        <v>36242.48</v>
      </c>
      <c r="L10" s="27">
        <f t="shared" si="1"/>
        <v>-1639.0399999999936</v>
      </c>
      <c r="M10" s="31">
        <f t="shared" si="3"/>
        <v>-5202.1799999999785</v>
      </c>
      <c r="N10" s="8">
        <v>4</v>
      </c>
      <c r="O10" s="8">
        <v>30</v>
      </c>
      <c r="P10" s="45"/>
      <c r="Q10" s="45"/>
      <c r="R10" s="257"/>
      <c r="S10" s="200"/>
      <c r="T10" s="207"/>
      <c r="U10" s="208">
        <f t="shared" si="2"/>
        <v>323.025</v>
      </c>
      <c r="V10" s="208">
        <f t="shared" si="2"/>
        <v>56.418749999999996</v>
      </c>
      <c r="W10" s="208">
        <f t="shared" si="4"/>
        <v>82.8036</v>
      </c>
      <c r="X10" s="208">
        <f t="shared" si="4"/>
        <v>513.38232</v>
      </c>
      <c r="Y10" s="208">
        <f t="shared" si="4"/>
        <v>356.05548000000005</v>
      </c>
      <c r="Z10" s="209">
        <f t="shared" si="5"/>
        <v>1331.68515</v>
      </c>
      <c r="AA10" s="209">
        <f t="shared" si="6"/>
        <v>5520.240000000001</v>
      </c>
      <c r="AB10" s="210">
        <f t="shared" si="7"/>
        <v>6851.925150000001</v>
      </c>
      <c r="AC10" s="211"/>
      <c r="AD10" s="224">
        <f t="shared" si="8"/>
        <v>3020.206666666667</v>
      </c>
      <c r="AE10" s="225">
        <f t="shared" si="9"/>
        <v>3831.718483333334</v>
      </c>
      <c r="AF10" s="211"/>
      <c r="AG10" s="230">
        <f t="shared" si="12"/>
        <v>323.025</v>
      </c>
      <c r="AH10" s="230">
        <f t="shared" si="12"/>
        <v>56.418749999999996</v>
      </c>
      <c r="AI10" s="208">
        <f t="shared" si="10"/>
        <v>82.8036</v>
      </c>
      <c r="AJ10" s="208">
        <f t="shared" si="10"/>
        <v>513.38232</v>
      </c>
      <c r="AK10" s="208">
        <f t="shared" si="10"/>
        <v>99.91634400000002</v>
      </c>
      <c r="AL10" s="234">
        <f t="shared" si="11"/>
        <v>1075.546014</v>
      </c>
    </row>
    <row r="11" spans="1:38" ht="11.25" customHeight="1">
      <c r="A11" s="8">
        <v>5</v>
      </c>
      <c r="B11" s="8">
        <v>31</v>
      </c>
      <c r="C11" s="8"/>
      <c r="D11" s="16">
        <v>3</v>
      </c>
      <c r="E11" s="17">
        <f>VLOOKUP(D11,'A13 - Tabelle mit 2 Kindern'!$A$6:$F$13,6)</f>
        <v>55990.2</v>
      </c>
      <c r="F11" s="17">
        <f>VLOOKUP(D11,'A13 - Tabelle mit 2 Kindern'!$A$6:$G$13,7)</f>
        <v>41731.94</v>
      </c>
      <c r="G11" s="18">
        <f t="shared" si="0"/>
        <v>39211.94</v>
      </c>
      <c r="H11" s="19"/>
      <c r="I11" s="16">
        <v>5</v>
      </c>
      <c r="J11" s="17">
        <f>VLOOKUP(I11,'E13 - Tabelle mit 2 Kindern'!$B$8:$M$20,11)</f>
        <v>66242.88</v>
      </c>
      <c r="K11" s="20">
        <f>VLOOKUP(I11,'E13 - Tabelle mit 2 Kindern'!$B$8:$M$20,12)</f>
        <v>36242.48</v>
      </c>
      <c r="L11" s="28">
        <f t="shared" si="1"/>
        <v>-2969.459999999999</v>
      </c>
      <c r="M11" s="31">
        <f t="shared" si="3"/>
        <v>-8171.639999999978</v>
      </c>
      <c r="N11" s="8">
        <v>5</v>
      </c>
      <c r="O11" s="8">
        <v>31</v>
      </c>
      <c r="P11" s="45"/>
      <c r="Q11" s="45"/>
      <c r="R11" s="257"/>
      <c r="S11" s="200"/>
      <c r="T11" s="207"/>
      <c r="U11" s="208">
        <f t="shared" si="2"/>
        <v>323.025</v>
      </c>
      <c r="V11" s="208">
        <f t="shared" si="2"/>
        <v>56.418749999999996</v>
      </c>
      <c r="W11" s="208">
        <f t="shared" si="4"/>
        <v>82.8036</v>
      </c>
      <c r="X11" s="208">
        <f t="shared" si="4"/>
        <v>513.38232</v>
      </c>
      <c r="Y11" s="208">
        <f t="shared" si="4"/>
        <v>356.05548000000005</v>
      </c>
      <c r="Z11" s="209">
        <f t="shared" si="5"/>
        <v>1331.68515</v>
      </c>
      <c r="AA11" s="209">
        <f t="shared" si="6"/>
        <v>5520.240000000001</v>
      </c>
      <c r="AB11" s="210">
        <f t="shared" si="7"/>
        <v>6851.925150000001</v>
      </c>
      <c r="AC11" s="211"/>
      <c r="AD11" s="224">
        <f t="shared" si="8"/>
        <v>3020.206666666667</v>
      </c>
      <c r="AE11" s="225">
        <f t="shared" si="9"/>
        <v>3831.718483333334</v>
      </c>
      <c r="AF11" s="211"/>
      <c r="AG11" s="230">
        <f t="shared" si="12"/>
        <v>323.025</v>
      </c>
      <c r="AH11" s="230">
        <f t="shared" si="12"/>
        <v>56.418749999999996</v>
      </c>
      <c r="AI11" s="208">
        <f t="shared" si="10"/>
        <v>82.8036</v>
      </c>
      <c r="AJ11" s="208">
        <f t="shared" si="10"/>
        <v>513.38232</v>
      </c>
      <c r="AK11" s="208">
        <f t="shared" si="10"/>
        <v>99.91634400000002</v>
      </c>
      <c r="AL11" s="234">
        <f t="shared" si="11"/>
        <v>1075.546014</v>
      </c>
    </row>
    <row r="12" spans="1:38" ht="11.25" customHeight="1">
      <c r="A12" s="8">
        <v>6</v>
      </c>
      <c r="B12" s="8">
        <v>32</v>
      </c>
      <c r="C12" s="8"/>
      <c r="D12" s="16">
        <v>3</v>
      </c>
      <c r="E12" s="17">
        <f>VLOOKUP(D12,'A13 - Tabelle mit 2 Kindern'!$A$6:$F$13,6)</f>
        <v>55990.2</v>
      </c>
      <c r="F12" s="17">
        <f>VLOOKUP(D12,'A13 - Tabelle mit 2 Kindern'!$A$6:$G$13,7)</f>
        <v>41731.94</v>
      </c>
      <c r="G12" s="18">
        <f t="shared" si="0"/>
        <v>39211.94</v>
      </c>
      <c r="H12" s="19"/>
      <c r="I12" s="16">
        <v>5</v>
      </c>
      <c r="J12" s="17">
        <f>VLOOKUP(I12,'E13 - Tabelle mit 2 Kindern'!$B$8:$M$20,11)</f>
        <v>66242.88</v>
      </c>
      <c r="K12" s="20">
        <f>VLOOKUP(I12,'E13 - Tabelle mit 2 Kindern'!$B$8:$M$20,12)</f>
        <v>36242.48</v>
      </c>
      <c r="L12" s="28">
        <f t="shared" si="1"/>
        <v>-2969.459999999999</v>
      </c>
      <c r="M12" s="31">
        <f t="shared" si="3"/>
        <v>-11141.099999999977</v>
      </c>
      <c r="N12" s="8">
        <v>6</v>
      </c>
      <c r="O12" s="8">
        <v>32</v>
      </c>
      <c r="P12" s="45"/>
      <c r="Q12" s="45"/>
      <c r="R12" s="257"/>
      <c r="S12" s="200"/>
      <c r="T12" s="207"/>
      <c r="U12" s="208">
        <f t="shared" si="2"/>
        <v>323.025</v>
      </c>
      <c r="V12" s="208">
        <f t="shared" si="2"/>
        <v>56.418749999999996</v>
      </c>
      <c r="W12" s="208">
        <f t="shared" si="4"/>
        <v>82.8036</v>
      </c>
      <c r="X12" s="208">
        <f t="shared" si="4"/>
        <v>513.38232</v>
      </c>
      <c r="Y12" s="208">
        <f t="shared" si="4"/>
        <v>356.05548000000005</v>
      </c>
      <c r="Z12" s="209">
        <f t="shared" si="5"/>
        <v>1331.68515</v>
      </c>
      <c r="AA12" s="209">
        <f t="shared" si="6"/>
        <v>5520.240000000001</v>
      </c>
      <c r="AB12" s="210">
        <f t="shared" si="7"/>
        <v>6851.925150000001</v>
      </c>
      <c r="AC12" s="211"/>
      <c r="AD12" s="224">
        <f t="shared" si="8"/>
        <v>3020.206666666667</v>
      </c>
      <c r="AE12" s="225">
        <f t="shared" si="9"/>
        <v>3831.718483333334</v>
      </c>
      <c r="AF12" s="211"/>
      <c r="AG12" s="230">
        <f t="shared" si="12"/>
        <v>323.025</v>
      </c>
      <c r="AH12" s="230">
        <f t="shared" si="12"/>
        <v>56.418749999999996</v>
      </c>
      <c r="AI12" s="208">
        <f t="shared" si="10"/>
        <v>82.8036</v>
      </c>
      <c r="AJ12" s="208">
        <f t="shared" si="10"/>
        <v>513.38232</v>
      </c>
      <c r="AK12" s="208">
        <f t="shared" si="10"/>
        <v>99.91634400000002</v>
      </c>
      <c r="AL12" s="234">
        <f t="shared" si="11"/>
        <v>1075.546014</v>
      </c>
    </row>
    <row r="13" spans="1:38" ht="11.25" customHeight="1">
      <c r="A13" s="8">
        <v>7</v>
      </c>
      <c r="B13" s="8">
        <v>33</v>
      </c>
      <c r="C13" s="8"/>
      <c r="D13" s="16">
        <v>3</v>
      </c>
      <c r="E13" s="17">
        <f>VLOOKUP(D13,'A13 - Tabelle mit 2 Kindern'!$A$6:$F$13,6)</f>
        <v>55990.2</v>
      </c>
      <c r="F13" s="17">
        <f>VLOOKUP(D13,'A13 - Tabelle mit 2 Kindern'!$A$6:$G$13,7)</f>
        <v>41731.94</v>
      </c>
      <c r="G13" s="18">
        <f t="shared" si="0"/>
        <v>39211.94</v>
      </c>
      <c r="H13" s="19"/>
      <c r="I13" s="16">
        <v>5</v>
      </c>
      <c r="J13" s="17">
        <f>VLOOKUP(I13,'E13 - Tabelle mit 2 Kindern'!$B$8:$M$20,11)</f>
        <v>66242.88</v>
      </c>
      <c r="K13" s="20">
        <f>VLOOKUP(I13,'E13 - Tabelle mit 2 Kindern'!$B$8:$M$20,12)</f>
        <v>36242.48</v>
      </c>
      <c r="L13" s="27">
        <f t="shared" si="1"/>
        <v>-2969.459999999999</v>
      </c>
      <c r="M13" s="31">
        <f t="shared" si="3"/>
        <v>-14110.559999999976</v>
      </c>
      <c r="N13" s="8">
        <v>7</v>
      </c>
      <c r="O13" s="8">
        <v>33</v>
      </c>
      <c r="P13" s="45"/>
      <c r="Q13" s="45"/>
      <c r="R13" s="257"/>
      <c r="S13" s="200"/>
      <c r="T13" s="207"/>
      <c r="U13" s="208">
        <f t="shared" si="2"/>
        <v>323.025</v>
      </c>
      <c r="V13" s="208">
        <f t="shared" si="2"/>
        <v>56.418749999999996</v>
      </c>
      <c r="W13" s="208">
        <f t="shared" si="4"/>
        <v>82.8036</v>
      </c>
      <c r="X13" s="208">
        <f t="shared" si="4"/>
        <v>513.38232</v>
      </c>
      <c r="Y13" s="208">
        <f t="shared" si="4"/>
        <v>356.05548000000005</v>
      </c>
      <c r="Z13" s="209">
        <f t="shared" si="5"/>
        <v>1331.68515</v>
      </c>
      <c r="AA13" s="209">
        <f t="shared" si="6"/>
        <v>5520.240000000001</v>
      </c>
      <c r="AB13" s="210">
        <f t="shared" si="7"/>
        <v>6851.925150000001</v>
      </c>
      <c r="AC13" s="211"/>
      <c r="AD13" s="224">
        <f t="shared" si="8"/>
        <v>3020.206666666667</v>
      </c>
      <c r="AE13" s="225">
        <f t="shared" si="9"/>
        <v>3831.718483333334</v>
      </c>
      <c r="AF13" s="211"/>
      <c r="AG13" s="230">
        <f t="shared" si="12"/>
        <v>323.025</v>
      </c>
      <c r="AH13" s="230">
        <f t="shared" si="12"/>
        <v>56.418749999999996</v>
      </c>
      <c r="AI13" s="208">
        <f t="shared" si="10"/>
        <v>82.8036</v>
      </c>
      <c r="AJ13" s="208">
        <f t="shared" si="10"/>
        <v>513.38232</v>
      </c>
      <c r="AK13" s="208">
        <f t="shared" si="10"/>
        <v>99.91634400000002</v>
      </c>
      <c r="AL13" s="234">
        <f t="shared" si="11"/>
        <v>1075.546014</v>
      </c>
    </row>
    <row r="14" spans="1:38" ht="11.25" customHeight="1">
      <c r="A14" s="8">
        <v>8</v>
      </c>
      <c r="B14" s="8">
        <v>34</v>
      </c>
      <c r="C14" s="8"/>
      <c r="D14" s="16">
        <v>4</v>
      </c>
      <c r="E14" s="17">
        <f>VLOOKUP(D14,'A13 - Tabelle mit 2 Kindern'!$A$6:$F$13,6)</f>
        <v>58325.64</v>
      </c>
      <c r="F14" s="17">
        <f>VLOOKUP(D14,'A13 - Tabelle mit 2 Kindern'!$A$6:$G$13,7)</f>
        <v>43045.05</v>
      </c>
      <c r="G14" s="18">
        <f t="shared" si="0"/>
        <v>40525.05</v>
      </c>
      <c r="H14" s="19"/>
      <c r="I14" s="16">
        <v>5</v>
      </c>
      <c r="J14" s="17">
        <f>VLOOKUP(I14,'E13 - Tabelle mit 2 Kindern'!$B$8:$M$20,11)</f>
        <v>66242.88</v>
      </c>
      <c r="K14" s="20">
        <f>VLOOKUP(I14,'E13 - Tabelle mit 2 Kindern'!$B$8:$M$20,12)</f>
        <v>36242.48</v>
      </c>
      <c r="L14" s="27">
        <f t="shared" si="1"/>
        <v>-4282.57</v>
      </c>
      <c r="M14" s="31">
        <f t="shared" si="3"/>
        <v>-18393.129999999976</v>
      </c>
      <c r="N14" s="8">
        <v>8</v>
      </c>
      <c r="O14" s="8">
        <v>34</v>
      </c>
      <c r="P14" s="45"/>
      <c r="Q14" s="45"/>
      <c r="R14" s="257"/>
      <c r="S14" s="200"/>
      <c r="T14" s="207"/>
      <c r="U14" s="208">
        <f t="shared" si="2"/>
        <v>323.025</v>
      </c>
      <c r="V14" s="208">
        <f t="shared" si="2"/>
        <v>56.418749999999996</v>
      </c>
      <c r="W14" s="208">
        <f t="shared" si="4"/>
        <v>82.8036</v>
      </c>
      <c r="X14" s="208">
        <f t="shared" si="4"/>
        <v>513.38232</v>
      </c>
      <c r="Y14" s="208">
        <f t="shared" si="4"/>
        <v>356.05548000000005</v>
      </c>
      <c r="Z14" s="209">
        <f t="shared" si="5"/>
        <v>1331.68515</v>
      </c>
      <c r="AA14" s="209">
        <f t="shared" si="6"/>
        <v>5520.240000000001</v>
      </c>
      <c r="AB14" s="210">
        <f t="shared" si="7"/>
        <v>6851.925150000001</v>
      </c>
      <c r="AC14" s="211"/>
      <c r="AD14" s="224">
        <f t="shared" si="8"/>
        <v>3020.206666666667</v>
      </c>
      <c r="AE14" s="225">
        <f t="shared" si="9"/>
        <v>3831.718483333334</v>
      </c>
      <c r="AF14" s="211"/>
      <c r="AG14" s="230">
        <f t="shared" si="12"/>
        <v>323.025</v>
      </c>
      <c r="AH14" s="230">
        <f t="shared" si="12"/>
        <v>56.418749999999996</v>
      </c>
      <c r="AI14" s="208">
        <f t="shared" si="10"/>
        <v>82.8036</v>
      </c>
      <c r="AJ14" s="208">
        <f t="shared" si="10"/>
        <v>513.38232</v>
      </c>
      <c r="AK14" s="208">
        <f t="shared" si="10"/>
        <v>99.91634400000002</v>
      </c>
      <c r="AL14" s="234">
        <f t="shared" si="11"/>
        <v>1075.546014</v>
      </c>
    </row>
    <row r="15" spans="1:38" ht="11.25" customHeight="1">
      <c r="A15" s="8">
        <v>9</v>
      </c>
      <c r="B15" s="8">
        <v>35</v>
      </c>
      <c r="C15" s="8"/>
      <c r="D15" s="16">
        <v>4</v>
      </c>
      <c r="E15" s="17">
        <f>VLOOKUP(D15,'A13 - Tabelle mit 2 Kindern'!$A$6:$F$13,6)</f>
        <v>58325.64</v>
      </c>
      <c r="F15" s="17">
        <f>VLOOKUP(D15,'A13 - Tabelle mit 2 Kindern'!$A$6:$G$13,7)</f>
        <v>43045.05</v>
      </c>
      <c r="G15" s="18">
        <f t="shared" si="0"/>
        <v>40525.05</v>
      </c>
      <c r="H15" s="19"/>
      <c r="I15" s="16">
        <v>5</v>
      </c>
      <c r="J15" s="17">
        <f>VLOOKUP(I15,'E13 - Tabelle mit 2 Kindern'!$B$8:$M$20,11)</f>
        <v>66242.88</v>
      </c>
      <c r="K15" s="20">
        <f>VLOOKUP(I15,'E13 - Tabelle mit 2 Kindern'!$B$8:$M$20,12)</f>
        <v>36242.48</v>
      </c>
      <c r="L15" s="27">
        <f t="shared" si="1"/>
        <v>-4282.57</v>
      </c>
      <c r="M15" s="31">
        <f t="shared" si="3"/>
        <v>-22675.699999999975</v>
      </c>
      <c r="N15" s="8">
        <v>9</v>
      </c>
      <c r="O15" s="8">
        <v>35</v>
      </c>
      <c r="P15" s="45"/>
      <c r="Q15" s="45"/>
      <c r="R15" s="257"/>
      <c r="S15" s="200"/>
      <c r="T15" s="207"/>
      <c r="U15" s="208">
        <f t="shared" si="2"/>
        <v>323.025</v>
      </c>
      <c r="V15" s="208">
        <f t="shared" si="2"/>
        <v>56.418749999999996</v>
      </c>
      <c r="W15" s="208">
        <f t="shared" si="4"/>
        <v>82.8036</v>
      </c>
      <c r="X15" s="208">
        <f t="shared" si="4"/>
        <v>513.38232</v>
      </c>
      <c r="Y15" s="208">
        <f t="shared" si="4"/>
        <v>356.05548000000005</v>
      </c>
      <c r="Z15" s="209">
        <f t="shared" si="5"/>
        <v>1331.68515</v>
      </c>
      <c r="AA15" s="209">
        <f t="shared" si="6"/>
        <v>5520.240000000001</v>
      </c>
      <c r="AB15" s="210">
        <f t="shared" si="7"/>
        <v>6851.925150000001</v>
      </c>
      <c r="AC15" s="211"/>
      <c r="AD15" s="224">
        <f t="shared" si="8"/>
        <v>3020.206666666667</v>
      </c>
      <c r="AE15" s="225">
        <f t="shared" si="9"/>
        <v>3831.718483333334</v>
      </c>
      <c r="AF15" s="211"/>
      <c r="AG15" s="230">
        <f t="shared" si="12"/>
        <v>323.025</v>
      </c>
      <c r="AH15" s="230">
        <f t="shared" si="12"/>
        <v>56.418749999999996</v>
      </c>
      <c r="AI15" s="208">
        <f t="shared" si="10"/>
        <v>82.8036</v>
      </c>
      <c r="AJ15" s="208">
        <f t="shared" si="10"/>
        <v>513.38232</v>
      </c>
      <c r="AK15" s="208">
        <f t="shared" si="10"/>
        <v>99.91634400000002</v>
      </c>
      <c r="AL15" s="234">
        <f t="shared" si="11"/>
        <v>1075.546014</v>
      </c>
    </row>
    <row r="16" spans="1:38" ht="11.25" customHeight="1">
      <c r="A16" s="8">
        <v>10</v>
      </c>
      <c r="B16" s="8">
        <v>36</v>
      </c>
      <c r="C16" s="8"/>
      <c r="D16" s="16">
        <v>4</v>
      </c>
      <c r="E16" s="17">
        <f>VLOOKUP(D16,'A13 - Tabelle mit 2 Kindern'!$A$6:$F$13,6)</f>
        <v>58325.64</v>
      </c>
      <c r="F16" s="17">
        <f>VLOOKUP(D16,'A13 - Tabelle mit 2 Kindern'!$A$6:$G$13,7)</f>
        <v>43045.05</v>
      </c>
      <c r="G16" s="18">
        <f t="shared" si="0"/>
        <v>40525.05</v>
      </c>
      <c r="H16" s="19"/>
      <c r="I16" s="16">
        <v>5</v>
      </c>
      <c r="J16" s="17">
        <f>VLOOKUP(I16,'E13 - Tabelle mit 2 Kindern'!$B$8:$M$20,11)</f>
        <v>66242.88</v>
      </c>
      <c r="K16" s="20">
        <f>VLOOKUP(I16,'E13 - Tabelle mit 2 Kindern'!$B$8:$M$20,12)</f>
        <v>36242.48</v>
      </c>
      <c r="L16" s="27">
        <f t="shared" si="1"/>
        <v>-4282.57</v>
      </c>
      <c r="M16" s="31">
        <f t="shared" si="3"/>
        <v>-26958.269999999975</v>
      </c>
      <c r="N16" s="8">
        <v>10</v>
      </c>
      <c r="O16" s="8">
        <v>36</v>
      </c>
      <c r="P16" s="45"/>
      <c r="Q16" s="45"/>
      <c r="R16" s="257"/>
      <c r="S16" s="200"/>
      <c r="T16" s="207"/>
      <c r="U16" s="208">
        <f t="shared" si="2"/>
        <v>323.025</v>
      </c>
      <c r="V16" s="208">
        <f t="shared" si="2"/>
        <v>56.418749999999996</v>
      </c>
      <c r="W16" s="208">
        <f t="shared" si="4"/>
        <v>82.8036</v>
      </c>
      <c r="X16" s="208">
        <f t="shared" si="4"/>
        <v>513.38232</v>
      </c>
      <c r="Y16" s="208">
        <f t="shared" si="4"/>
        <v>356.05548000000005</v>
      </c>
      <c r="Z16" s="209">
        <f t="shared" si="5"/>
        <v>1331.68515</v>
      </c>
      <c r="AA16" s="209">
        <f t="shared" si="6"/>
        <v>5520.240000000001</v>
      </c>
      <c r="AB16" s="210">
        <f t="shared" si="7"/>
        <v>6851.925150000001</v>
      </c>
      <c r="AC16" s="211"/>
      <c r="AD16" s="224">
        <f t="shared" si="8"/>
        <v>3020.206666666667</v>
      </c>
      <c r="AE16" s="225">
        <f t="shared" si="9"/>
        <v>3831.718483333334</v>
      </c>
      <c r="AF16" s="211"/>
      <c r="AG16" s="230">
        <f t="shared" si="12"/>
        <v>323.025</v>
      </c>
      <c r="AH16" s="230">
        <f t="shared" si="12"/>
        <v>56.418749999999996</v>
      </c>
      <c r="AI16" s="208">
        <f t="shared" si="10"/>
        <v>82.8036</v>
      </c>
      <c r="AJ16" s="208">
        <f t="shared" si="10"/>
        <v>513.38232</v>
      </c>
      <c r="AK16" s="208">
        <f t="shared" si="10"/>
        <v>99.91634400000002</v>
      </c>
      <c r="AL16" s="234">
        <f t="shared" si="11"/>
        <v>1075.546014</v>
      </c>
    </row>
    <row r="17" spans="1:38" ht="11.25" customHeight="1">
      <c r="A17" s="8">
        <v>11</v>
      </c>
      <c r="B17" s="8">
        <v>37</v>
      </c>
      <c r="C17" s="8"/>
      <c r="D17" s="16">
        <v>5</v>
      </c>
      <c r="E17" s="17">
        <f>VLOOKUP(D17,'A13 - Tabelle mit 2 Kindern'!$A$6:$F$13,6)</f>
        <v>60517.08</v>
      </c>
      <c r="F17" s="17">
        <f>VLOOKUP(D17,'A13 - Tabelle mit 2 Kindern'!$A$6:$G$13,7)</f>
        <v>44267.97</v>
      </c>
      <c r="G17" s="18">
        <f t="shared" si="0"/>
        <v>41747.97</v>
      </c>
      <c r="H17" s="19"/>
      <c r="I17" s="16">
        <v>5</v>
      </c>
      <c r="J17" s="17">
        <f>VLOOKUP(I17,'E13 - Tabelle mit 2 Kindern'!$B$8:$M$20,11)</f>
        <v>66242.88</v>
      </c>
      <c r="K17" s="20">
        <f>VLOOKUP(I17,'E13 - Tabelle mit 2 Kindern'!$B$8:$M$20,12)</f>
        <v>36242.48</v>
      </c>
      <c r="L17" s="27">
        <f t="shared" si="1"/>
        <v>-5505.489999999998</v>
      </c>
      <c r="M17" s="31">
        <f t="shared" si="3"/>
        <v>-32463.759999999973</v>
      </c>
      <c r="N17" s="8">
        <v>11</v>
      </c>
      <c r="O17" s="8">
        <v>37</v>
      </c>
      <c r="P17" s="45"/>
      <c r="Q17" s="45"/>
      <c r="R17" s="257"/>
      <c r="S17" s="200"/>
      <c r="T17" s="207"/>
      <c r="U17" s="208">
        <f t="shared" si="2"/>
        <v>323.025</v>
      </c>
      <c r="V17" s="208">
        <f t="shared" si="2"/>
        <v>56.418749999999996</v>
      </c>
      <c r="W17" s="208">
        <f t="shared" si="4"/>
        <v>82.8036</v>
      </c>
      <c r="X17" s="208">
        <f t="shared" si="4"/>
        <v>513.38232</v>
      </c>
      <c r="Y17" s="208">
        <f t="shared" si="4"/>
        <v>356.05548000000005</v>
      </c>
      <c r="Z17" s="209">
        <f t="shared" si="5"/>
        <v>1331.68515</v>
      </c>
      <c r="AA17" s="209">
        <f t="shared" si="6"/>
        <v>5520.240000000001</v>
      </c>
      <c r="AB17" s="210">
        <f t="shared" si="7"/>
        <v>6851.925150000001</v>
      </c>
      <c r="AC17" s="211"/>
      <c r="AD17" s="224">
        <f t="shared" si="8"/>
        <v>3020.206666666667</v>
      </c>
      <c r="AE17" s="225">
        <f t="shared" si="9"/>
        <v>3831.718483333334</v>
      </c>
      <c r="AF17" s="211"/>
      <c r="AG17" s="230">
        <f t="shared" si="12"/>
        <v>323.025</v>
      </c>
      <c r="AH17" s="230">
        <f t="shared" si="12"/>
        <v>56.418749999999996</v>
      </c>
      <c r="AI17" s="208">
        <f t="shared" si="10"/>
        <v>82.8036</v>
      </c>
      <c r="AJ17" s="208">
        <f t="shared" si="10"/>
        <v>513.38232</v>
      </c>
      <c r="AK17" s="208">
        <f t="shared" si="10"/>
        <v>99.91634400000002</v>
      </c>
      <c r="AL17" s="234">
        <f t="shared" si="11"/>
        <v>1075.546014</v>
      </c>
    </row>
    <row r="18" spans="1:38" ht="11.25" customHeight="1">
      <c r="A18" s="8">
        <v>12</v>
      </c>
      <c r="B18" s="8">
        <v>38</v>
      </c>
      <c r="C18" s="8"/>
      <c r="D18" s="16">
        <v>5</v>
      </c>
      <c r="E18" s="17">
        <f>VLOOKUP(D18,'A13 - Tabelle mit 2 Kindern'!$A$6:$F$13,6)</f>
        <v>60517.08</v>
      </c>
      <c r="F18" s="17">
        <f>VLOOKUP(D18,'A13 - Tabelle mit 2 Kindern'!$A$6:$G$13,7)</f>
        <v>44267.97</v>
      </c>
      <c r="G18" s="18">
        <f t="shared" si="0"/>
        <v>41747.97</v>
      </c>
      <c r="H18" s="19"/>
      <c r="I18" s="16">
        <v>5</v>
      </c>
      <c r="J18" s="17">
        <f>VLOOKUP(I18,'E13 - Tabelle mit 2 Kindern'!$B$8:$M$20,11)</f>
        <v>66242.88</v>
      </c>
      <c r="K18" s="20">
        <f>VLOOKUP(I18,'E13 - Tabelle mit 2 Kindern'!$B$8:$M$20,12)</f>
        <v>36242.48</v>
      </c>
      <c r="L18" s="27">
        <f t="shared" si="1"/>
        <v>-5505.489999999998</v>
      </c>
      <c r="M18" s="143">
        <f t="shared" si="3"/>
        <v>-37969.24999999997</v>
      </c>
      <c r="N18" s="8">
        <v>12</v>
      </c>
      <c r="O18" s="8">
        <v>38</v>
      </c>
      <c r="P18" s="45"/>
      <c r="Q18" s="45"/>
      <c r="R18" s="257"/>
      <c r="S18" s="200"/>
      <c r="T18" s="207"/>
      <c r="U18" s="208">
        <f t="shared" si="2"/>
        <v>323.025</v>
      </c>
      <c r="V18" s="208">
        <f t="shared" si="2"/>
        <v>56.418749999999996</v>
      </c>
      <c r="W18" s="208">
        <f t="shared" si="4"/>
        <v>82.8036</v>
      </c>
      <c r="X18" s="208">
        <f t="shared" si="4"/>
        <v>513.38232</v>
      </c>
      <c r="Y18" s="208">
        <f t="shared" si="4"/>
        <v>356.05548000000005</v>
      </c>
      <c r="Z18" s="209">
        <f t="shared" si="5"/>
        <v>1331.68515</v>
      </c>
      <c r="AA18" s="209">
        <f t="shared" si="6"/>
        <v>5520.240000000001</v>
      </c>
      <c r="AB18" s="210">
        <f t="shared" si="7"/>
        <v>6851.925150000001</v>
      </c>
      <c r="AC18" s="211"/>
      <c r="AD18" s="224">
        <f t="shared" si="8"/>
        <v>3020.206666666667</v>
      </c>
      <c r="AE18" s="225">
        <f t="shared" si="9"/>
        <v>3831.718483333334</v>
      </c>
      <c r="AF18" s="211"/>
      <c r="AG18" s="230">
        <f t="shared" si="12"/>
        <v>323.025</v>
      </c>
      <c r="AH18" s="230">
        <f t="shared" si="12"/>
        <v>56.418749999999996</v>
      </c>
      <c r="AI18" s="208">
        <f t="shared" si="10"/>
        <v>82.8036</v>
      </c>
      <c r="AJ18" s="208">
        <f t="shared" si="10"/>
        <v>513.38232</v>
      </c>
      <c r="AK18" s="208">
        <f t="shared" si="10"/>
        <v>99.91634400000002</v>
      </c>
      <c r="AL18" s="234">
        <f t="shared" si="11"/>
        <v>1075.546014</v>
      </c>
    </row>
    <row r="19" spans="1:38" ht="11.25" customHeight="1">
      <c r="A19" s="8">
        <v>13</v>
      </c>
      <c r="B19" s="8">
        <v>39</v>
      </c>
      <c r="C19" s="8"/>
      <c r="D19" s="16">
        <v>5</v>
      </c>
      <c r="E19" s="17">
        <f>VLOOKUP(D19,'A13 - Tabelle mit 2 Kindern'!$A$6:$F$13,6)</f>
        <v>60517.08</v>
      </c>
      <c r="F19" s="17">
        <f>VLOOKUP(D19,'A13 - Tabelle mit 2 Kindern'!$A$6:$G$13,7)</f>
        <v>44267.97</v>
      </c>
      <c r="G19" s="18">
        <f t="shared" si="0"/>
        <v>41747.97</v>
      </c>
      <c r="H19" s="19"/>
      <c r="I19" s="16">
        <v>5</v>
      </c>
      <c r="J19" s="17">
        <f>VLOOKUP(I19,'E13 - Tabelle mit 2 Kindern'!$B$8:$M$20,11)</f>
        <v>66242.88</v>
      </c>
      <c r="K19" s="20">
        <f>VLOOKUP(I19,'E13 - Tabelle mit 2 Kindern'!$B$8:$M$20,12)</f>
        <v>36242.48</v>
      </c>
      <c r="L19" s="27">
        <f t="shared" si="1"/>
        <v>-5505.489999999998</v>
      </c>
      <c r="M19" s="143">
        <f t="shared" si="3"/>
        <v>-43474.73999999997</v>
      </c>
      <c r="N19" s="8">
        <v>13</v>
      </c>
      <c r="O19" s="8">
        <v>39</v>
      </c>
      <c r="P19" s="45"/>
      <c r="Q19" s="45"/>
      <c r="R19" s="257"/>
      <c r="S19" s="200"/>
      <c r="T19" s="207"/>
      <c r="U19" s="208">
        <f t="shared" si="2"/>
        <v>323.025</v>
      </c>
      <c r="V19" s="208">
        <f t="shared" si="2"/>
        <v>56.418749999999996</v>
      </c>
      <c r="W19" s="208">
        <f t="shared" si="4"/>
        <v>82.8036</v>
      </c>
      <c r="X19" s="208">
        <f t="shared" si="4"/>
        <v>513.38232</v>
      </c>
      <c r="Y19" s="208">
        <f t="shared" si="4"/>
        <v>356.05548000000005</v>
      </c>
      <c r="Z19" s="209">
        <f t="shared" si="5"/>
        <v>1331.68515</v>
      </c>
      <c r="AA19" s="209">
        <f t="shared" si="6"/>
        <v>5520.240000000001</v>
      </c>
      <c r="AB19" s="210">
        <f t="shared" si="7"/>
        <v>6851.925150000001</v>
      </c>
      <c r="AC19" s="211"/>
      <c r="AD19" s="224">
        <f t="shared" si="8"/>
        <v>3020.206666666667</v>
      </c>
      <c r="AE19" s="225">
        <f t="shared" si="9"/>
        <v>3831.718483333334</v>
      </c>
      <c r="AF19" s="211"/>
      <c r="AG19" s="230">
        <f t="shared" si="12"/>
        <v>323.025</v>
      </c>
      <c r="AH19" s="230">
        <f t="shared" si="12"/>
        <v>56.418749999999996</v>
      </c>
      <c r="AI19" s="208">
        <f t="shared" si="10"/>
        <v>82.8036</v>
      </c>
      <c r="AJ19" s="208">
        <f t="shared" si="10"/>
        <v>513.38232</v>
      </c>
      <c r="AK19" s="208">
        <f t="shared" si="10"/>
        <v>99.91634400000002</v>
      </c>
      <c r="AL19" s="234">
        <f t="shared" si="11"/>
        <v>1075.546014</v>
      </c>
    </row>
    <row r="20" spans="1:38" ht="11.25" customHeight="1">
      <c r="A20" s="8">
        <v>14</v>
      </c>
      <c r="B20" s="8">
        <v>40</v>
      </c>
      <c r="C20" s="8"/>
      <c r="D20" s="16">
        <v>5</v>
      </c>
      <c r="E20" s="17">
        <f>VLOOKUP(D20,'A13 - Tabelle mit 2 Kindern'!$A$6:$F$13,6)</f>
        <v>60517.08</v>
      </c>
      <c r="F20" s="17">
        <f>VLOOKUP(D20,'A13 - Tabelle mit 2 Kindern'!$A$6:$G$13,7)</f>
        <v>44267.97</v>
      </c>
      <c r="G20" s="18">
        <f t="shared" si="0"/>
        <v>41747.97</v>
      </c>
      <c r="H20" s="19"/>
      <c r="I20" s="16">
        <v>5</v>
      </c>
      <c r="J20" s="17">
        <f>VLOOKUP(I20,'E13 - Tabelle mit 2 Kindern'!$B$8:$M$20,11)</f>
        <v>66242.88</v>
      </c>
      <c r="K20" s="20">
        <f>VLOOKUP(I20,'E13 - Tabelle mit 2 Kindern'!$B$8:$M$20,12)</f>
        <v>36242.48</v>
      </c>
      <c r="L20" s="27">
        <f t="shared" si="1"/>
        <v>-5505.489999999998</v>
      </c>
      <c r="M20" s="31">
        <f t="shared" si="3"/>
        <v>-48980.22999999997</v>
      </c>
      <c r="N20" s="8">
        <v>14</v>
      </c>
      <c r="O20" s="8">
        <v>40</v>
      </c>
      <c r="P20" s="45"/>
      <c r="Q20" s="45"/>
      <c r="R20" s="257"/>
      <c r="S20" s="200"/>
      <c r="T20" s="207"/>
      <c r="U20" s="208">
        <f t="shared" si="2"/>
        <v>323.025</v>
      </c>
      <c r="V20" s="208">
        <f t="shared" si="2"/>
        <v>56.418749999999996</v>
      </c>
      <c r="W20" s="208">
        <f t="shared" si="4"/>
        <v>82.8036</v>
      </c>
      <c r="X20" s="208">
        <f t="shared" si="4"/>
        <v>513.38232</v>
      </c>
      <c r="Y20" s="208">
        <f t="shared" si="4"/>
        <v>356.05548000000005</v>
      </c>
      <c r="Z20" s="209">
        <f t="shared" si="5"/>
        <v>1331.68515</v>
      </c>
      <c r="AA20" s="209">
        <f t="shared" si="6"/>
        <v>5520.240000000001</v>
      </c>
      <c r="AB20" s="210">
        <f t="shared" si="7"/>
        <v>6851.925150000001</v>
      </c>
      <c r="AC20" s="211"/>
      <c r="AD20" s="224">
        <f t="shared" si="8"/>
        <v>3020.206666666667</v>
      </c>
      <c r="AE20" s="225">
        <f t="shared" si="9"/>
        <v>3831.718483333334</v>
      </c>
      <c r="AF20" s="211"/>
      <c r="AG20" s="230">
        <f t="shared" si="12"/>
        <v>323.025</v>
      </c>
      <c r="AH20" s="230">
        <f t="shared" si="12"/>
        <v>56.418749999999996</v>
      </c>
      <c r="AI20" s="208">
        <f t="shared" si="10"/>
        <v>82.8036</v>
      </c>
      <c r="AJ20" s="208">
        <f t="shared" si="10"/>
        <v>513.38232</v>
      </c>
      <c r="AK20" s="208">
        <f t="shared" si="10"/>
        <v>99.91634400000002</v>
      </c>
      <c r="AL20" s="234">
        <f t="shared" si="11"/>
        <v>1075.546014</v>
      </c>
    </row>
    <row r="21" spans="1:38" ht="11.25" customHeight="1">
      <c r="A21" s="8">
        <v>15</v>
      </c>
      <c r="B21" s="8">
        <v>41</v>
      </c>
      <c r="C21" s="8"/>
      <c r="D21" s="16">
        <v>6</v>
      </c>
      <c r="E21" s="17">
        <f>VLOOKUP(D21,'A13 - Tabelle mit 2 Kindern'!$A$6:$F$13,6)</f>
        <v>61555.2</v>
      </c>
      <c r="F21" s="17">
        <f>VLOOKUP(D21,'A13 - Tabelle mit 2 Kindern'!$A$6:$G$13,7)</f>
        <v>44847.21</v>
      </c>
      <c r="G21" s="18">
        <f t="shared" si="0"/>
        <v>42327.21</v>
      </c>
      <c r="H21" s="19"/>
      <c r="I21" s="16">
        <v>5</v>
      </c>
      <c r="J21" s="17">
        <f>VLOOKUP(I21,'E13 - Tabelle mit 2 Kindern'!$B$8:$M$20,11)</f>
        <v>66242.88</v>
      </c>
      <c r="K21" s="20">
        <f>VLOOKUP(I21,'E13 - Tabelle mit 2 Kindern'!$B$8:$M$20,12)</f>
        <v>36242.48</v>
      </c>
      <c r="L21" s="27">
        <f t="shared" si="1"/>
        <v>-6084.729999999996</v>
      </c>
      <c r="M21" s="31">
        <f t="shared" si="3"/>
        <v>-55064.95999999996</v>
      </c>
      <c r="N21" s="8">
        <v>15</v>
      </c>
      <c r="O21" s="8">
        <v>41</v>
      </c>
      <c r="P21" s="45"/>
      <c r="Q21" s="45"/>
      <c r="R21" s="257"/>
      <c r="S21" s="200"/>
      <c r="T21" s="207"/>
      <c r="U21" s="208">
        <f t="shared" si="2"/>
        <v>323.025</v>
      </c>
      <c r="V21" s="208">
        <f t="shared" si="2"/>
        <v>56.418749999999996</v>
      </c>
      <c r="W21" s="208">
        <f t="shared" si="4"/>
        <v>82.8036</v>
      </c>
      <c r="X21" s="208">
        <f t="shared" si="4"/>
        <v>513.38232</v>
      </c>
      <c r="Y21" s="208">
        <f t="shared" si="4"/>
        <v>356.05548000000005</v>
      </c>
      <c r="Z21" s="209">
        <f t="shared" si="5"/>
        <v>1331.68515</v>
      </c>
      <c r="AA21" s="209">
        <f t="shared" si="6"/>
        <v>5520.240000000001</v>
      </c>
      <c r="AB21" s="210">
        <f t="shared" si="7"/>
        <v>6851.925150000001</v>
      </c>
      <c r="AC21" s="211"/>
      <c r="AD21" s="224">
        <f t="shared" si="8"/>
        <v>3020.206666666667</v>
      </c>
      <c r="AE21" s="225">
        <f t="shared" si="9"/>
        <v>3831.718483333334</v>
      </c>
      <c r="AF21" s="211"/>
      <c r="AG21" s="230">
        <f t="shared" si="12"/>
        <v>323.025</v>
      </c>
      <c r="AH21" s="230">
        <f t="shared" si="12"/>
        <v>56.418749999999996</v>
      </c>
      <c r="AI21" s="208">
        <f t="shared" si="10"/>
        <v>82.8036</v>
      </c>
      <c r="AJ21" s="208">
        <f t="shared" si="10"/>
        <v>513.38232</v>
      </c>
      <c r="AK21" s="208">
        <f t="shared" si="10"/>
        <v>99.91634400000002</v>
      </c>
      <c r="AL21" s="234">
        <f t="shared" si="11"/>
        <v>1075.546014</v>
      </c>
    </row>
    <row r="22" spans="1:38" ht="11.25" customHeight="1">
      <c r="A22" s="8">
        <v>16</v>
      </c>
      <c r="B22" s="8">
        <v>42</v>
      </c>
      <c r="C22" s="8"/>
      <c r="D22" s="16">
        <v>6</v>
      </c>
      <c r="E22" s="17">
        <f>VLOOKUP(D22,'A13 - Tabelle mit 2 Kindern'!$A$6:$F$13,6)</f>
        <v>61555.2</v>
      </c>
      <c r="F22" s="17">
        <f>VLOOKUP(D22,'A13 - Tabelle mit 2 Kindern'!$A$6:$G$13,7)</f>
        <v>44847.21</v>
      </c>
      <c r="G22" s="18">
        <f t="shared" si="0"/>
        <v>42327.21</v>
      </c>
      <c r="H22" s="19"/>
      <c r="I22" s="16">
        <v>6</v>
      </c>
      <c r="J22" s="17">
        <f>VLOOKUP(I22,'E13 - Tabelle mit 2 Kindern'!$B$8:$M$20,11)</f>
        <v>68230.13</v>
      </c>
      <c r="K22" s="20">
        <f>VLOOKUP(I22,'E13 - Tabelle mit 2 Kindern'!$B$8:$M$20,12)</f>
        <v>37090.87</v>
      </c>
      <c r="L22" s="27">
        <f t="shared" si="1"/>
        <v>-5236.3399999999965</v>
      </c>
      <c r="M22" s="31">
        <f t="shared" si="3"/>
        <v>-60301.29999999996</v>
      </c>
      <c r="N22" s="8">
        <v>16</v>
      </c>
      <c r="O22" s="8">
        <v>42</v>
      </c>
      <c r="P22" s="45"/>
      <c r="Q22" s="45"/>
      <c r="R22" s="257"/>
      <c r="S22" s="200"/>
      <c r="T22" s="207"/>
      <c r="U22" s="208">
        <f t="shared" si="2"/>
        <v>323.025</v>
      </c>
      <c r="V22" s="208">
        <f t="shared" si="2"/>
        <v>56.418749999999996</v>
      </c>
      <c r="W22" s="208">
        <f t="shared" si="4"/>
        <v>85.2876625</v>
      </c>
      <c r="X22" s="208">
        <f t="shared" si="4"/>
        <v>528.7835075</v>
      </c>
      <c r="Y22" s="208">
        <f t="shared" si="4"/>
        <v>366.73694875</v>
      </c>
      <c r="Z22" s="209">
        <f t="shared" si="5"/>
        <v>1360.25186875</v>
      </c>
      <c r="AA22" s="209">
        <f t="shared" si="6"/>
        <v>5685.844166666667</v>
      </c>
      <c r="AB22" s="210">
        <f t="shared" si="7"/>
        <v>7046.096035416667</v>
      </c>
      <c r="AC22" s="211"/>
      <c r="AD22" s="224">
        <f t="shared" si="8"/>
        <v>3090.9058333333337</v>
      </c>
      <c r="AE22" s="225">
        <f t="shared" si="9"/>
        <v>3955.1902020833336</v>
      </c>
      <c r="AF22" s="211"/>
      <c r="AG22" s="230">
        <f t="shared" si="12"/>
        <v>323.025</v>
      </c>
      <c r="AH22" s="230">
        <f t="shared" si="12"/>
        <v>56.418749999999996</v>
      </c>
      <c r="AI22" s="208">
        <f t="shared" si="10"/>
        <v>85.2876625</v>
      </c>
      <c r="AJ22" s="208">
        <f t="shared" si="10"/>
        <v>528.7835075</v>
      </c>
      <c r="AK22" s="208">
        <f t="shared" si="10"/>
        <v>102.91377941666667</v>
      </c>
      <c r="AL22" s="234">
        <f t="shared" si="11"/>
        <v>1096.4286994166669</v>
      </c>
    </row>
    <row r="23" spans="1:38" ht="11.25" customHeight="1">
      <c r="A23" s="8">
        <v>17</v>
      </c>
      <c r="B23" s="8">
        <v>43</v>
      </c>
      <c r="C23" s="8"/>
      <c r="D23" s="16">
        <v>6</v>
      </c>
      <c r="E23" s="17">
        <f>VLOOKUP(D23,'A13 - Tabelle mit 2 Kindern'!$A$6:$F$13,6)</f>
        <v>61555.2</v>
      </c>
      <c r="F23" s="17">
        <f>VLOOKUP(D23,'A13 - Tabelle mit 2 Kindern'!$A$6:$G$13,7)</f>
        <v>44847.21</v>
      </c>
      <c r="G23" s="18">
        <f t="shared" si="0"/>
        <v>42327.21</v>
      </c>
      <c r="H23" s="19"/>
      <c r="I23" s="16">
        <v>6</v>
      </c>
      <c r="J23" s="17">
        <f>VLOOKUP(I23,'E13 - Tabelle mit 2 Kindern'!$B$8:$M$20,11)</f>
        <v>68230.13</v>
      </c>
      <c r="K23" s="20">
        <f>VLOOKUP(I23,'E13 - Tabelle mit 2 Kindern'!$B$8:$M$20,12)</f>
        <v>37090.87</v>
      </c>
      <c r="L23" s="27">
        <f t="shared" si="1"/>
        <v>-5236.3399999999965</v>
      </c>
      <c r="M23" s="31">
        <f t="shared" si="3"/>
        <v>-65537.63999999996</v>
      </c>
      <c r="N23" s="8">
        <v>17</v>
      </c>
      <c r="O23" s="8">
        <v>43</v>
      </c>
      <c r="P23" s="45"/>
      <c r="Q23" s="45"/>
      <c r="R23" s="257"/>
      <c r="S23" s="200"/>
      <c r="T23" s="207"/>
      <c r="U23" s="208">
        <f t="shared" si="2"/>
        <v>323.025</v>
      </c>
      <c r="V23" s="208">
        <f t="shared" si="2"/>
        <v>56.418749999999996</v>
      </c>
      <c r="W23" s="208">
        <f t="shared" si="4"/>
        <v>85.2876625</v>
      </c>
      <c r="X23" s="208">
        <f t="shared" si="4"/>
        <v>528.7835075</v>
      </c>
      <c r="Y23" s="208">
        <f t="shared" si="4"/>
        <v>366.73694875</v>
      </c>
      <c r="Z23" s="209">
        <f t="shared" si="5"/>
        <v>1360.25186875</v>
      </c>
      <c r="AA23" s="209">
        <f t="shared" si="6"/>
        <v>5685.844166666667</v>
      </c>
      <c r="AB23" s="210">
        <f t="shared" si="7"/>
        <v>7046.096035416667</v>
      </c>
      <c r="AC23" s="211"/>
      <c r="AD23" s="224">
        <f t="shared" si="8"/>
        <v>3090.9058333333337</v>
      </c>
      <c r="AE23" s="225">
        <f t="shared" si="9"/>
        <v>3955.1902020833336</v>
      </c>
      <c r="AF23" s="211"/>
      <c r="AG23" s="230">
        <f t="shared" si="12"/>
        <v>323.025</v>
      </c>
      <c r="AH23" s="230">
        <f t="shared" si="12"/>
        <v>56.418749999999996</v>
      </c>
      <c r="AI23" s="208">
        <f t="shared" si="10"/>
        <v>85.2876625</v>
      </c>
      <c r="AJ23" s="208">
        <f t="shared" si="10"/>
        <v>528.7835075</v>
      </c>
      <c r="AK23" s="208">
        <f t="shared" si="10"/>
        <v>102.91377941666667</v>
      </c>
      <c r="AL23" s="234">
        <f t="shared" si="11"/>
        <v>1096.4286994166669</v>
      </c>
    </row>
    <row r="24" spans="1:38" ht="11.25" customHeight="1">
      <c r="A24" s="8">
        <v>18</v>
      </c>
      <c r="B24" s="8">
        <v>44</v>
      </c>
      <c r="C24" s="8"/>
      <c r="D24" s="16">
        <v>6</v>
      </c>
      <c r="E24" s="17">
        <f>VLOOKUP(D24,'A13 - Tabelle mit 2 Kindern'!$A$6:$F$13,6)</f>
        <v>61555.2</v>
      </c>
      <c r="F24" s="17">
        <f>VLOOKUP(D24,'A13 - Tabelle mit 2 Kindern'!$A$6:$G$13,7)</f>
        <v>44847.21</v>
      </c>
      <c r="G24" s="18">
        <f t="shared" si="0"/>
        <v>42327.21</v>
      </c>
      <c r="H24" s="19"/>
      <c r="I24" s="16">
        <v>6</v>
      </c>
      <c r="J24" s="17">
        <f>VLOOKUP(I24,'E13 - Tabelle mit 2 Kindern'!$B$8:$M$20,11)</f>
        <v>68230.13</v>
      </c>
      <c r="K24" s="20">
        <f>VLOOKUP(I24,'E13 - Tabelle mit 2 Kindern'!$B$8:$M$20,12)</f>
        <v>37090.87</v>
      </c>
      <c r="L24" s="27">
        <f t="shared" si="1"/>
        <v>-5236.3399999999965</v>
      </c>
      <c r="M24" s="31">
        <f t="shared" si="3"/>
        <v>-70773.97999999995</v>
      </c>
      <c r="N24" s="8">
        <v>18</v>
      </c>
      <c r="O24" s="8">
        <v>44</v>
      </c>
      <c r="P24" s="45"/>
      <c r="Q24" s="45"/>
      <c r="R24" s="257"/>
      <c r="S24" s="200"/>
      <c r="T24" s="207"/>
      <c r="U24" s="208">
        <f t="shared" si="2"/>
        <v>323.025</v>
      </c>
      <c r="V24" s="208">
        <f t="shared" si="2"/>
        <v>56.418749999999996</v>
      </c>
      <c r="W24" s="208">
        <f t="shared" si="4"/>
        <v>85.2876625</v>
      </c>
      <c r="X24" s="208">
        <f t="shared" si="4"/>
        <v>528.7835075</v>
      </c>
      <c r="Y24" s="208">
        <f t="shared" si="4"/>
        <v>366.73694875</v>
      </c>
      <c r="Z24" s="209">
        <f t="shared" si="5"/>
        <v>1360.25186875</v>
      </c>
      <c r="AA24" s="209">
        <f t="shared" si="6"/>
        <v>5685.844166666667</v>
      </c>
      <c r="AB24" s="210">
        <f t="shared" si="7"/>
        <v>7046.096035416667</v>
      </c>
      <c r="AC24" s="211"/>
      <c r="AD24" s="224">
        <f t="shared" si="8"/>
        <v>3090.9058333333337</v>
      </c>
      <c r="AE24" s="225">
        <f t="shared" si="9"/>
        <v>3955.1902020833336</v>
      </c>
      <c r="AF24" s="211"/>
      <c r="AG24" s="230">
        <f t="shared" si="12"/>
        <v>323.025</v>
      </c>
      <c r="AH24" s="230">
        <f t="shared" si="12"/>
        <v>56.418749999999996</v>
      </c>
      <c r="AI24" s="208">
        <f t="shared" si="10"/>
        <v>85.2876625</v>
      </c>
      <c r="AJ24" s="208">
        <f t="shared" si="10"/>
        <v>528.7835075</v>
      </c>
      <c r="AK24" s="208">
        <f t="shared" si="10"/>
        <v>102.91377941666667</v>
      </c>
      <c r="AL24" s="234">
        <f t="shared" si="11"/>
        <v>1096.4286994166669</v>
      </c>
    </row>
    <row r="25" spans="1:38" ht="11.25" customHeight="1">
      <c r="A25" s="8">
        <v>19</v>
      </c>
      <c r="B25" s="8">
        <v>45</v>
      </c>
      <c r="C25" s="8"/>
      <c r="D25" s="16">
        <v>7</v>
      </c>
      <c r="E25" s="17">
        <f>VLOOKUP(D25,'A13 - Tabelle mit 2 Kindern'!$A$6:$F$13,6)</f>
        <v>63746.52</v>
      </c>
      <c r="F25" s="17">
        <f>VLOOKUP(D25,'A13 - Tabelle mit 2 Kindern'!$A$6:$G$13,7)</f>
        <v>46069.3</v>
      </c>
      <c r="G25" s="18">
        <f t="shared" si="0"/>
        <v>43549.3</v>
      </c>
      <c r="H25" s="19"/>
      <c r="I25" s="16">
        <v>6</v>
      </c>
      <c r="J25" s="17">
        <f>VLOOKUP(I25,'E13 - Tabelle mit 2 Kindern'!$B$8:$M$20,11)</f>
        <v>68230.13</v>
      </c>
      <c r="K25" s="20">
        <f>VLOOKUP(I25,'E13 - Tabelle mit 2 Kindern'!$B$8:$M$20,12)</f>
        <v>37090.87</v>
      </c>
      <c r="L25" s="27">
        <f t="shared" si="1"/>
        <v>-6458.43</v>
      </c>
      <c r="M25" s="31">
        <f t="shared" si="3"/>
        <v>-77232.40999999995</v>
      </c>
      <c r="N25" s="8">
        <v>19</v>
      </c>
      <c r="O25" s="8">
        <v>45</v>
      </c>
      <c r="P25" s="45"/>
      <c r="Q25" s="45"/>
      <c r="R25" s="257"/>
      <c r="S25" s="200"/>
      <c r="T25" s="207"/>
      <c r="U25" s="208">
        <f t="shared" si="2"/>
        <v>323.025</v>
      </c>
      <c r="V25" s="208">
        <f t="shared" si="2"/>
        <v>56.418749999999996</v>
      </c>
      <c r="W25" s="208">
        <f t="shared" si="4"/>
        <v>85.2876625</v>
      </c>
      <c r="X25" s="208">
        <f t="shared" si="4"/>
        <v>528.7835075</v>
      </c>
      <c r="Y25" s="208">
        <f t="shared" si="4"/>
        <v>366.73694875</v>
      </c>
      <c r="Z25" s="209">
        <f t="shared" si="5"/>
        <v>1360.25186875</v>
      </c>
      <c r="AA25" s="209">
        <f t="shared" si="6"/>
        <v>5685.844166666667</v>
      </c>
      <c r="AB25" s="210">
        <f t="shared" si="7"/>
        <v>7046.096035416667</v>
      </c>
      <c r="AC25" s="211"/>
      <c r="AD25" s="224">
        <f t="shared" si="8"/>
        <v>3090.9058333333337</v>
      </c>
      <c r="AE25" s="225">
        <f t="shared" si="9"/>
        <v>3955.1902020833336</v>
      </c>
      <c r="AF25" s="211"/>
      <c r="AG25" s="230">
        <f t="shared" si="12"/>
        <v>323.025</v>
      </c>
      <c r="AH25" s="230">
        <f t="shared" si="12"/>
        <v>56.418749999999996</v>
      </c>
      <c r="AI25" s="208">
        <f t="shared" si="10"/>
        <v>85.2876625</v>
      </c>
      <c r="AJ25" s="208">
        <f t="shared" si="10"/>
        <v>528.7835075</v>
      </c>
      <c r="AK25" s="208">
        <f t="shared" si="10"/>
        <v>102.91377941666667</v>
      </c>
      <c r="AL25" s="234">
        <f t="shared" si="11"/>
        <v>1096.4286994166669</v>
      </c>
    </row>
    <row r="26" spans="1:38" ht="11.25" customHeight="1">
      <c r="A26" s="8">
        <v>20</v>
      </c>
      <c r="B26" s="8">
        <v>46</v>
      </c>
      <c r="C26" s="8"/>
      <c r="D26" s="16">
        <v>7</v>
      </c>
      <c r="E26" s="17">
        <f>VLOOKUP(D26,'A13 - Tabelle mit 2 Kindern'!$A$6:$F$13,6)</f>
        <v>63746.52</v>
      </c>
      <c r="F26" s="17">
        <f>VLOOKUP(D26,'A13 - Tabelle mit 2 Kindern'!$A$6:$G$13,7)</f>
        <v>46069.3</v>
      </c>
      <c r="G26" s="18">
        <f t="shared" si="0"/>
        <v>43549.3</v>
      </c>
      <c r="H26" s="19"/>
      <c r="I26" s="16">
        <v>6</v>
      </c>
      <c r="J26" s="17">
        <f>VLOOKUP(I26,'E13 - Tabelle mit 2 Kindern'!$B$8:$M$20,11)</f>
        <v>68230.13</v>
      </c>
      <c r="K26" s="20">
        <f>VLOOKUP(I26,'E13 - Tabelle mit 2 Kindern'!$B$8:$M$20,12)</f>
        <v>37090.87</v>
      </c>
      <c r="L26" s="27">
        <f t="shared" si="1"/>
        <v>-6458.43</v>
      </c>
      <c r="M26" s="31">
        <f t="shared" si="3"/>
        <v>-83690.83999999994</v>
      </c>
      <c r="N26" s="8">
        <v>20</v>
      </c>
      <c r="O26" s="8">
        <v>46</v>
      </c>
      <c r="P26" s="45"/>
      <c r="Q26" s="45"/>
      <c r="R26" s="257"/>
      <c r="S26" s="200"/>
      <c r="T26" s="207"/>
      <c r="U26" s="208">
        <f t="shared" si="2"/>
        <v>323.025</v>
      </c>
      <c r="V26" s="208">
        <f t="shared" si="2"/>
        <v>56.418749999999996</v>
      </c>
      <c r="W26" s="208">
        <f t="shared" si="4"/>
        <v>85.2876625</v>
      </c>
      <c r="X26" s="208">
        <f t="shared" si="4"/>
        <v>528.7835075</v>
      </c>
      <c r="Y26" s="208">
        <f t="shared" si="4"/>
        <v>366.73694875</v>
      </c>
      <c r="Z26" s="209">
        <f t="shared" si="5"/>
        <v>1360.25186875</v>
      </c>
      <c r="AA26" s="209">
        <f t="shared" si="6"/>
        <v>5685.844166666667</v>
      </c>
      <c r="AB26" s="210">
        <f t="shared" si="7"/>
        <v>7046.096035416667</v>
      </c>
      <c r="AC26" s="211"/>
      <c r="AD26" s="224">
        <f t="shared" si="8"/>
        <v>3090.9058333333337</v>
      </c>
      <c r="AE26" s="225">
        <f t="shared" si="9"/>
        <v>3955.1902020833336</v>
      </c>
      <c r="AF26" s="211"/>
      <c r="AG26" s="230">
        <f t="shared" si="12"/>
        <v>323.025</v>
      </c>
      <c r="AH26" s="230">
        <f t="shared" si="12"/>
        <v>56.418749999999996</v>
      </c>
      <c r="AI26" s="208">
        <f t="shared" si="10"/>
        <v>85.2876625</v>
      </c>
      <c r="AJ26" s="208">
        <f t="shared" si="10"/>
        <v>528.7835075</v>
      </c>
      <c r="AK26" s="208">
        <f t="shared" si="10"/>
        <v>102.91377941666667</v>
      </c>
      <c r="AL26" s="234">
        <f t="shared" si="11"/>
        <v>1096.4286994166669</v>
      </c>
    </row>
    <row r="27" spans="1:38" ht="11.25" customHeight="1">
      <c r="A27" s="8">
        <v>21</v>
      </c>
      <c r="B27" s="8">
        <v>47</v>
      </c>
      <c r="C27" s="8"/>
      <c r="D27" s="16">
        <v>7</v>
      </c>
      <c r="E27" s="17">
        <f>VLOOKUP(D27,'A13 - Tabelle mit 2 Kindern'!$A$6:$F$13,6)</f>
        <v>63746.52</v>
      </c>
      <c r="F27" s="17">
        <f>VLOOKUP(D27,'A13 - Tabelle mit 2 Kindern'!$A$6:$G$13,7)</f>
        <v>46069.3</v>
      </c>
      <c r="G27" s="18">
        <f t="shared" si="0"/>
        <v>43549.3</v>
      </c>
      <c r="H27" s="19"/>
      <c r="I27" s="16">
        <v>6</v>
      </c>
      <c r="J27" s="17">
        <f>VLOOKUP(I27,'E13 - Tabelle mit 2 Kindern'!$B$8:$M$20,11)</f>
        <v>68230.13</v>
      </c>
      <c r="K27" s="20">
        <f>VLOOKUP(I27,'E13 - Tabelle mit 2 Kindern'!$B$8:$M$20,12)</f>
        <v>37090.87</v>
      </c>
      <c r="L27" s="27">
        <f t="shared" si="1"/>
        <v>-6458.43</v>
      </c>
      <c r="M27" s="31">
        <f t="shared" si="3"/>
        <v>-90149.26999999993</v>
      </c>
      <c r="N27" s="8">
        <v>21</v>
      </c>
      <c r="O27" s="8">
        <v>47</v>
      </c>
      <c r="P27" s="47"/>
      <c r="Q27" s="47"/>
      <c r="R27" s="257"/>
      <c r="S27" s="200"/>
      <c r="T27" s="207"/>
      <c r="U27" s="208">
        <f t="shared" si="2"/>
        <v>323.025</v>
      </c>
      <c r="V27" s="208">
        <f t="shared" si="2"/>
        <v>56.418749999999996</v>
      </c>
      <c r="W27" s="208">
        <f t="shared" si="4"/>
        <v>85.2876625</v>
      </c>
      <c r="X27" s="208">
        <f t="shared" si="4"/>
        <v>528.7835075</v>
      </c>
      <c r="Y27" s="208">
        <f t="shared" si="4"/>
        <v>366.73694875</v>
      </c>
      <c r="Z27" s="209">
        <f t="shared" si="5"/>
        <v>1360.25186875</v>
      </c>
      <c r="AA27" s="209">
        <f t="shared" si="6"/>
        <v>5685.844166666667</v>
      </c>
      <c r="AB27" s="210">
        <f t="shared" si="7"/>
        <v>7046.096035416667</v>
      </c>
      <c r="AC27" s="211"/>
      <c r="AD27" s="224">
        <f t="shared" si="8"/>
        <v>3090.9058333333337</v>
      </c>
      <c r="AE27" s="225">
        <f t="shared" si="9"/>
        <v>3955.1902020833336</v>
      </c>
      <c r="AF27" s="211"/>
      <c r="AG27" s="230">
        <f t="shared" si="12"/>
        <v>323.025</v>
      </c>
      <c r="AH27" s="230">
        <f t="shared" si="12"/>
        <v>56.418749999999996</v>
      </c>
      <c r="AI27" s="208">
        <f t="shared" si="10"/>
        <v>85.2876625</v>
      </c>
      <c r="AJ27" s="208">
        <f t="shared" si="10"/>
        <v>528.7835075</v>
      </c>
      <c r="AK27" s="208">
        <f t="shared" si="10"/>
        <v>102.91377941666667</v>
      </c>
      <c r="AL27" s="234">
        <f t="shared" si="11"/>
        <v>1096.4286994166669</v>
      </c>
    </row>
    <row r="28" spans="1:38" ht="11.25" customHeight="1">
      <c r="A28" s="8">
        <v>22</v>
      </c>
      <c r="B28" s="8">
        <v>48</v>
      </c>
      <c r="C28" s="8"/>
      <c r="D28" s="16">
        <v>7</v>
      </c>
      <c r="E28" s="17">
        <f>VLOOKUP(D28,'A13 - Tabelle mit 2 Kindern'!$A$6:$F$13,6)</f>
        <v>63746.52</v>
      </c>
      <c r="F28" s="17">
        <f>VLOOKUP(D28,'A13 - Tabelle mit 2 Kindern'!$A$6:$G$13,7)</f>
        <v>46069.3</v>
      </c>
      <c r="G28" s="18">
        <f t="shared" si="0"/>
        <v>43549.3</v>
      </c>
      <c r="H28" s="19"/>
      <c r="I28" s="16">
        <v>6</v>
      </c>
      <c r="J28" s="17">
        <f>VLOOKUP(I28,'E13 - Tabelle mit 2 Kindern'!$B$8:$M$20,11)</f>
        <v>68230.13</v>
      </c>
      <c r="K28" s="20">
        <f>VLOOKUP(I28,'E13 - Tabelle mit 2 Kindern'!$B$8:$M$20,12)</f>
        <v>37090.87</v>
      </c>
      <c r="L28" s="27">
        <f t="shared" si="1"/>
        <v>-6458.43</v>
      </c>
      <c r="M28" s="31">
        <f t="shared" si="3"/>
        <v>-96607.69999999992</v>
      </c>
      <c r="N28" s="8">
        <v>22</v>
      </c>
      <c r="O28" s="8">
        <v>48</v>
      </c>
      <c r="P28" s="45"/>
      <c r="Q28" s="45"/>
      <c r="R28" s="257"/>
      <c r="S28" s="200"/>
      <c r="T28" s="207"/>
      <c r="U28" s="208">
        <f t="shared" si="2"/>
        <v>323.025</v>
      </c>
      <c r="V28" s="208">
        <f t="shared" si="2"/>
        <v>56.418749999999996</v>
      </c>
      <c r="W28" s="208">
        <f t="shared" si="4"/>
        <v>85.2876625</v>
      </c>
      <c r="X28" s="208">
        <f t="shared" si="4"/>
        <v>528.7835075</v>
      </c>
      <c r="Y28" s="208">
        <f t="shared" si="4"/>
        <v>366.73694875</v>
      </c>
      <c r="Z28" s="209">
        <f t="shared" si="5"/>
        <v>1360.25186875</v>
      </c>
      <c r="AA28" s="209">
        <f t="shared" si="6"/>
        <v>5685.844166666667</v>
      </c>
      <c r="AB28" s="210">
        <f t="shared" si="7"/>
        <v>7046.096035416667</v>
      </c>
      <c r="AC28" s="211"/>
      <c r="AD28" s="224">
        <f t="shared" si="8"/>
        <v>3090.9058333333337</v>
      </c>
      <c r="AE28" s="225">
        <f t="shared" si="9"/>
        <v>3955.1902020833336</v>
      </c>
      <c r="AF28" s="211"/>
      <c r="AG28" s="230">
        <f t="shared" si="12"/>
        <v>323.025</v>
      </c>
      <c r="AH28" s="230">
        <f t="shared" si="12"/>
        <v>56.418749999999996</v>
      </c>
      <c r="AI28" s="208">
        <f t="shared" si="10"/>
        <v>85.2876625</v>
      </c>
      <c r="AJ28" s="208">
        <f t="shared" si="10"/>
        <v>528.7835075</v>
      </c>
      <c r="AK28" s="208">
        <f t="shared" si="10"/>
        <v>102.91377941666667</v>
      </c>
      <c r="AL28" s="234">
        <f t="shared" si="11"/>
        <v>1096.4286994166669</v>
      </c>
    </row>
    <row r="29" spans="1:38" ht="11.25" customHeight="1">
      <c r="A29" s="8">
        <v>23</v>
      </c>
      <c r="B29" s="8">
        <v>49</v>
      </c>
      <c r="C29" s="8"/>
      <c r="D29" s="16">
        <v>8</v>
      </c>
      <c r="E29" s="17">
        <f>VLOOKUP(D29,'A13 - Tabelle mit 2 Kindern'!$A$6:$F$13,6)</f>
        <v>64899.72</v>
      </c>
      <c r="F29" s="17">
        <f>VLOOKUP(D29,'A13 - Tabelle mit 2 Kindern'!$A$6:$G$13,7)</f>
        <v>46712.16</v>
      </c>
      <c r="G29" s="18">
        <f t="shared" si="0"/>
        <v>44192.16</v>
      </c>
      <c r="H29" s="19"/>
      <c r="I29" s="16">
        <v>6</v>
      </c>
      <c r="J29" s="17">
        <f>VLOOKUP(I29,'E13 - Tabelle mit 2 Kindern'!$B$8:$M$20,11)</f>
        <v>68230.13</v>
      </c>
      <c r="K29" s="20">
        <f>VLOOKUP(I29,'E13 - Tabelle mit 2 Kindern'!$B$8:$M$20,12)</f>
        <v>37090.87</v>
      </c>
      <c r="L29" s="27">
        <f t="shared" si="1"/>
        <v>-7101.290000000001</v>
      </c>
      <c r="M29" s="31">
        <f t="shared" si="3"/>
        <v>-103708.98999999993</v>
      </c>
      <c r="N29" s="8">
        <v>23</v>
      </c>
      <c r="O29" s="8">
        <v>49</v>
      </c>
      <c r="P29" s="45"/>
      <c r="Q29" s="45"/>
      <c r="R29" s="257"/>
      <c r="S29" s="200"/>
      <c r="T29" s="207"/>
      <c r="U29" s="208">
        <f t="shared" si="2"/>
        <v>323.025</v>
      </c>
      <c r="V29" s="208">
        <f t="shared" si="2"/>
        <v>56.418749999999996</v>
      </c>
      <c r="W29" s="208">
        <f t="shared" si="4"/>
        <v>85.2876625</v>
      </c>
      <c r="X29" s="208">
        <f t="shared" si="4"/>
        <v>528.7835075</v>
      </c>
      <c r="Y29" s="208">
        <f t="shared" si="4"/>
        <v>366.73694875</v>
      </c>
      <c r="Z29" s="209">
        <f t="shared" si="5"/>
        <v>1360.25186875</v>
      </c>
      <c r="AA29" s="209">
        <f t="shared" si="6"/>
        <v>5685.844166666667</v>
      </c>
      <c r="AB29" s="210">
        <f t="shared" si="7"/>
        <v>7046.096035416667</v>
      </c>
      <c r="AC29" s="211"/>
      <c r="AD29" s="224">
        <f t="shared" si="8"/>
        <v>3090.9058333333337</v>
      </c>
      <c r="AE29" s="225">
        <f t="shared" si="9"/>
        <v>3955.1902020833336</v>
      </c>
      <c r="AF29" s="211"/>
      <c r="AG29" s="230">
        <f t="shared" si="12"/>
        <v>323.025</v>
      </c>
      <c r="AH29" s="230">
        <f t="shared" si="12"/>
        <v>56.418749999999996</v>
      </c>
      <c r="AI29" s="208">
        <f t="shared" si="10"/>
        <v>85.2876625</v>
      </c>
      <c r="AJ29" s="208">
        <f t="shared" si="10"/>
        <v>528.7835075</v>
      </c>
      <c r="AK29" s="208">
        <f t="shared" si="10"/>
        <v>102.91377941666667</v>
      </c>
      <c r="AL29" s="234">
        <f t="shared" si="11"/>
        <v>1096.4286994166669</v>
      </c>
    </row>
    <row r="30" spans="1:38" ht="11.25" customHeight="1">
      <c r="A30" s="8">
        <v>24</v>
      </c>
      <c r="B30" s="8">
        <v>50</v>
      </c>
      <c r="C30" s="8"/>
      <c r="D30" s="16">
        <v>8</v>
      </c>
      <c r="E30" s="17">
        <f>VLOOKUP(D30,'A13 - Tabelle mit 2 Kindern'!$A$6:$F$13,6)</f>
        <v>64899.72</v>
      </c>
      <c r="F30" s="17">
        <f>VLOOKUP(D30,'A13 - Tabelle mit 2 Kindern'!$A$6:$G$13,7)</f>
        <v>46712.16</v>
      </c>
      <c r="G30" s="18">
        <f t="shared" si="0"/>
        <v>44192.16</v>
      </c>
      <c r="H30" s="19"/>
      <c r="I30" s="16">
        <v>6</v>
      </c>
      <c r="J30" s="17">
        <f>VLOOKUP(I30,'E13 - Tabelle mit 2 Kindern'!$B$8:$M$20,11)</f>
        <v>68230.13</v>
      </c>
      <c r="K30" s="20">
        <f>VLOOKUP(I30,'E13 - Tabelle mit 2 Kindern'!$B$8:$M$20,12)</f>
        <v>37090.87</v>
      </c>
      <c r="L30" s="27">
        <f t="shared" si="1"/>
        <v>-7101.290000000001</v>
      </c>
      <c r="M30" s="31">
        <f t="shared" si="3"/>
        <v>-110810.27999999994</v>
      </c>
      <c r="N30" s="8">
        <v>24</v>
      </c>
      <c r="O30" s="8">
        <v>50</v>
      </c>
      <c r="P30" s="45"/>
      <c r="Q30" s="45"/>
      <c r="R30" s="257"/>
      <c r="S30" s="200"/>
      <c r="T30" s="207"/>
      <c r="U30" s="208">
        <f t="shared" si="2"/>
        <v>323.025</v>
      </c>
      <c r="V30" s="208">
        <f t="shared" si="2"/>
        <v>56.418749999999996</v>
      </c>
      <c r="W30" s="208">
        <f t="shared" si="4"/>
        <v>85.2876625</v>
      </c>
      <c r="X30" s="208">
        <f t="shared" si="4"/>
        <v>528.7835075</v>
      </c>
      <c r="Y30" s="208">
        <f t="shared" si="4"/>
        <v>366.73694875</v>
      </c>
      <c r="Z30" s="209">
        <f t="shared" si="5"/>
        <v>1360.25186875</v>
      </c>
      <c r="AA30" s="209">
        <f t="shared" si="6"/>
        <v>5685.844166666667</v>
      </c>
      <c r="AB30" s="210">
        <f t="shared" si="7"/>
        <v>7046.096035416667</v>
      </c>
      <c r="AC30" s="211"/>
      <c r="AD30" s="224">
        <f t="shared" si="8"/>
        <v>3090.9058333333337</v>
      </c>
      <c r="AE30" s="225">
        <f t="shared" si="9"/>
        <v>3955.1902020833336</v>
      </c>
      <c r="AF30" s="211"/>
      <c r="AG30" s="230">
        <f t="shared" si="12"/>
        <v>323.025</v>
      </c>
      <c r="AH30" s="230">
        <f t="shared" si="12"/>
        <v>56.418749999999996</v>
      </c>
      <c r="AI30" s="208">
        <f t="shared" si="10"/>
        <v>85.2876625</v>
      </c>
      <c r="AJ30" s="208">
        <f t="shared" si="10"/>
        <v>528.7835075</v>
      </c>
      <c r="AK30" s="208">
        <f t="shared" si="10"/>
        <v>102.91377941666667</v>
      </c>
      <c r="AL30" s="234">
        <f t="shared" si="11"/>
        <v>1096.4286994166669</v>
      </c>
    </row>
    <row r="31" spans="1:38" ht="11.25" customHeight="1">
      <c r="A31" s="8">
        <v>25</v>
      </c>
      <c r="B31" s="8">
        <v>51</v>
      </c>
      <c r="C31" s="8"/>
      <c r="D31" s="16">
        <v>8</v>
      </c>
      <c r="E31" s="17">
        <f>VLOOKUP(D31,'A13 - Tabelle mit 2 Kindern'!$A$6:$F$13,6)</f>
        <v>64899.72</v>
      </c>
      <c r="F31" s="17">
        <f>VLOOKUP(D31,'A13 - Tabelle mit 2 Kindern'!$A$6:$G$13,7)</f>
        <v>46712.16</v>
      </c>
      <c r="G31" s="18">
        <f t="shared" si="0"/>
        <v>44192.16</v>
      </c>
      <c r="H31" s="19"/>
      <c r="I31" s="16">
        <v>6</v>
      </c>
      <c r="J31" s="17">
        <f>VLOOKUP(I31,'E13 - Tabelle mit 2 Kindern'!$B$8:$M$20,11)</f>
        <v>68230.13</v>
      </c>
      <c r="K31" s="20">
        <f>VLOOKUP(I31,'E13 - Tabelle mit 2 Kindern'!$B$8:$M$20,12)</f>
        <v>37090.87</v>
      </c>
      <c r="L31" s="27">
        <f t="shared" si="1"/>
        <v>-7101.290000000001</v>
      </c>
      <c r="M31" s="31">
        <f t="shared" si="3"/>
        <v>-117911.56999999995</v>
      </c>
      <c r="N31" s="8">
        <v>25</v>
      </c>
      <c r="O31" s="8">
        <v>51</v>
      </c>
      <c r="P31" s="45"/>
      <c r="Q31" s="45"/>
      <c r="R31" s="257"/>
      <c r="S31" s="200"/>
      <c r="T31" s="207"/>
      <c r="U31" s="208">
        <f t="shared" si="2"/>
        <v>323.025</v>
      </c>
      <c r="V31" s="208">
        <f t="shared" si="2"/>
        <v>56.418749999999996</v>
      </c>
      <c r="W31" s="208">
        <f t="shared" si="4"/>
        <v>85.2876625</v>
      </c>
      <c r="X31" s="208">
        <f t="shared" si="4"/>
        <v>528.7835075</v>
      </c>
      <c r="Y31" s="208">
        <f t="shared" si="4"/>
        <v>366.73694875</v>
      </c>
      <c r="Z31" s="209">
        <f t="shared" si="5"/>
        <v>1360.25186875</v>
      </c>
      <c r="AA31" s="209">
        <f t="shared" si="6"/>
        <v>5685.844166666667</v>
      </c>
      <c r="AB31" s="210">
        <f t="shared" si="7"/>
        <v>7046.096035416667</v>
      </c>
      <c r="AC31" s="211"/>
      <c r="AD31" s="224">
        <f t="shared" si="8"/>
        <v>3090.9058333333337</v>
      </c>
      <c r="AE31" s="225">
        <f t="shared" si="9"/>
        <v>3955.1902020833336</v>
      </c>
      <c r="AF31" s="211"/>
      <c r="AG31" s="230">
        <f t="shared" si="12"/>
        <v>323.025</v>
      </c>
      <c r="AH31" s="230">
        <f t="shared" si="12"/>
        <v>56.418749999999996</v>
      </c>
      <c r="AI31" s="208">
        <f t="shared" si="10"/>
        <v>85.2876625</v>
      </c>
      <c r="AJ31" s="208">
        <f t="shared" si="10"/>
        <v>528.7835075</v>
      </c>
      <c r="AK31" s="208">
        <f t="shared" si="10"/>
        <v>102.91377941666667</v>
      </c>
      <c r="AL31" s="234">
        <f t="shared" si="11"/>
        <v>1096.4286994166669</v>
      </c>
    </row>
    <row r="32" spans="1:38" ht="11.25" customHeight="1">
      <c r="A32" s="8">
        <v>26</v>
      </c>
      <c r="B32" s="8">
        <v>52</v>
      </c>
      <c r="C32" s="8"/>
      <c r="D32" s="380">
        <v>8</v>
      </c>
      <c r="E32" s="381">
        <f>VLOOKUP(D32,'A13 - Tabelle ohne Kinder'!$A$6:$F$13,6)</f>
        <v>62211.72</v>
      </c>
      <c r="F32" s="381">
        <f>VLOOKUP(D32,'A13 - Tabelle ohne Kinder'!$A$6:$G$13,7)</f>
        <v>45043.71</v>
      </c>
      <c r="G32" s="382">
        <f>F32-12*$Q$1</f>
        <v>42523.71</v>
      </c>
      <c r="H32" s="19"/>
      <c r="I32" s="380">
        <v>6</v>
      </c>
      <c r="J32" s="381">
        <f>VLOOKUP(I32,'E13 - Tabelle ohne Kinder'!$B$8:$M$19,11)</f>
        <v>68230.13</v>
      </c>
      <c r="K32" s="384">
        <f>VLOOKUP(I32,'E13 - Tabelle ohne Kinder'!$B$8:$M$19,12)</f>
        <v>36930.4</v>
      </c>
      <c r="L32" s="385">
        <f>K32-G32</f>
        <v>-5593.309999999998</v>
      </c>
      <c r="M32" s="386">
        <f>L32+M31</f>
        <v>-123504.87999999995</v>
      </c>
      <c r="N32" s="8">
        <v>26</v>
      </c>
      <c r="O32" s="8">
        <v>52</v>
      </c>
      <c r="P32" s="45"/>
      <c r="Q32" s="45"/>
      <c r="R32" s="257"/>
      <c r="S32" s="200"/>
      <c r="T32" s="207"/>
      <c r="U32" s="208">
        <f t="shared" si="2"/>
        <v>323.025</v>
      </c>
      <c r="V32" s="208">
        <f t="shared" si="2"/>
        <v>56.418749999999996</v>
      </c>
      <c r="W32" s="208">
        <f t="shared" si="4"/>
        <v>85.2876625</v>
      </c>
      <c r="X32" s="208">
        <f t="shared" si="4"/>
        <v>528.7835075</v>
      </c>
      <c r="Y32" s="208">
        <f t="shared" si="4"/>
        <v>366.73694875</v>
      </c>
      <c r="Z32" s="209">
        <f t="shared" si="5"/>
        <v>1360.25186875</v>
      </c>
      <c r="AA32" s="209">
        <f t="shared" si="6"/>
        <v>5685.844166666667</v>
      </c>
      <c r="AB32" s="210">
        <f t="shared" si="7"/>
        <v>7046.096035416667</v>
      </c>
      <c r="AC32" s="211"/>
      <c r="AD32" s="224">
        <f t="shared" si="8"/>
        <v>3077.5333333333333</v>
      </c>
      <c r="AE32" s="225">
        <f t="shared" si="9"/>
        <v>3968.562702083334</v>
      </c>
      <c r="AF32" s="211"/>
      <c r="AG32" s="230">
        <f t="shared" si="12"/>
        <v>323.025</v>
      </c>
      <c r="AH32" s="230">
        <f t="shared" si="12"/>
        <v>56.418749999999996</v>
      </c>
      <c r="AI32" s="208">
        <f t="shared" si="10"/>
        <v>85.2876625</v>
      </c>
      <c r="AJ32" s="208">
        <f t="shared" si="10"/>
        <v>528.7835075</v>
      </c>
      <c r="AK32" s="208">
        <f t="shared" si="10"/>
        <v>102.91377941666667</v>
      </c>
      <c r="AL32" s="234">
        <f t="shared" si="11"/>
        <v>1096.4286994166669</v>
      </c>
    </row>
    <row r="33" spans="1:38" ht="11.25" customHeight="1">
      <c r="A33" s="8">
        <v>27</v>
      </c>
      <c r="B33" s="8">
        <v>53</v>
      </c>
      <c r="C33" s="8"/>
      <c r="D33" s="380">
        <v>8</v>
      </c>
      <c r="E33" s="381">
        <f>VLOOKUP(D33,'A13 - Tabelle ohne Kinder'!$A$6:$F$13,6)</f>
        <v>62211.72</v>
      </c>
      <c r="F33" s="381">
        <f>VLOOKUP(D33,'A13 - Tabelle ohne Kinder'!$A$6:$G$13,7)</f>
        <v>45043.71</v>
      </c>
      <c r="G33" s="382">
        <f>F33-12*$Q$1</f>
        <v>42523.71</v>
      </c>
      <c r="H33" s="19"/>
      <c r="I33" s="380">
        <v>6</v>
      </c>
      <c r="J33" s="381">
        <f>VLOOKUP(I33,'E13 - Tabelle ohne Kinder'!$B$8:$M$19,11)</f>
        <v>68230.13</v>
      </c>
      <c r="K33" s="384">
        <f>VLOOKUP(I33,'E13 - Tabelle ohne Kinder'!$B$8:$M$19,12)</f>
        <v>36930.4</v>
      </c>
      <c r="L33" s="385">
        <f>K33-G33</f>
        <v>-5593.309999999998</v>
      </c>
      <c r="M33" s="386">
        <f>L33+M32</f>
        <v>-129098.18999999994</v>
      </c>
      <c r="N33" s="8">
        <v>27</v>
      </c>
      <c r="O33" s="8">
        <v>53</v>
      </c>
      <c r="P33" s="45"/>
      <c r="Q33" s="45"/>
      <c r="R33" s="257"/>
      <c r="S33" s="200"/>
      <c r="T33" s="207"/>
      <c r="U33" s="208">
        <f t="shared" si="2"/>
        <v>323.025</v>
      </c>
      <c r="V33" s="208">
        <f t="shared" si="2"/>
        <v>56.418749999999996</v>
      </c>
      <c r="W33" s="208">
        <f t="shared" si="4"/>
        <v>85.2876625</v>
      </c>
      <c r="X33" s="208">
        <f t="shared" si="4"/>
        <v>528.7835075</v>
      </c>
      <c r="Y33" s="208">
        <f t="shared" si="4"/>
        <v>366.73694875</v>
      </c>
      <c r="Z33" s="209">
        <f t="shared" si="5"/>
        <v>1360.25186875</v>
      </c>
      <c r="AA33" s="209">
        <f t="shared" si="6"/>
        <v>5685.844166666667</v>
      </c>
      <c r="AB33" s="210">
        <f t="shared" si="7"/>
        <v>7046.096035416667</v>
      </c>
      <c r="AC33" s="211"/>
      <c r="AD33" s="224">
        <f t="shared" si="8"/>
        <v>3077.5333333333333</v>
      </c>
      <c r="AE33" s="225">
        <f t="shared" si="9"/>
        <v>3968.562702083334</v>
      </c>
      <c r="AF33" s="211"/>
      <c r="AG33" s="230">
        <f t="shared" si="12"/>
        <v>323.025</v>
      </c>
      <c r="AH33" s="230">
        <f t="shared" si="12"/>
        <v>56.418749999999996</v>
      </c>
      <c r="AI33" s="208">
        <f t="shared" si="10"/>
        <v>85.2876625</v>
      </c>
      <c r="AJ33" s="208">
        <f t="shared" si="10"/>
        <v>528.7835075</v>
      </c>
      <c r="AK33" s="208">
        <f t="shared" si="10"/>
        <v>102.91377941666667</v>
      </c>
      <c r="AL33" s="234">
        <f t="shared" si="11"/>
        <v>1096.4286994166669</v>
      </c>
    </row>
    <row r="34" spans="1:38" ht="11.25" customHeight="1">
      <c r="A34" s="8">
        <v>28</v>
      </c>
      <c r="B34" s="8">
        <v>54</v>
      </c>
      <c r="C34" s="8"/>
      <c r="D34" s="380">
        <v>8</v>
      </c>
      <c r="E34" s="381">
        <f>VLOOKUP(D34,'A13 - Tabelle ohne Kinder'!$A$6:$F$13,6)</f>
        <v>62211.72</v>
      </c>
      <c r="F34" s="381">
        <f>VLOOKUP(D34,'A13 - Tabelle ohne Kinder'!$A$6:$G$13,7)</f>
        <v>45043.71</v>
      </c>
      <c r="G34" s="382">
        <f t="shared" si="0"/>
        <v>42523.71</v>
      </c>
      <c r="H34" s="19"/>
      <c r="I34" s="380">
        <v>6</v>
      </c>
      <c r="J34" s="381">
        <f>VLOOKUP(I34,'E13 - Tabelle ohne Kinder'!$B$8:$M$19,11)</f>
        <v>68230.13</v>
      </c>
      <c r="K34" s="384">
        <f>VLOOKUP(I34,'E13 - Tabelle ohne Kinder'!$B$8:$M$19,12)</f>
        <v>36930.4</v>
      </c>
      <c r="L34" s="385">
        <f t="shared" si="1"/>
        <v>-5593.309999999998</v>
      </c>
      <c r="M34" s="386">
        <f t="shared" si="3"/>
        <v>-134691.49999999994</v>
      </c>
      <c r="N34" s="8">
        <v>28</v>
      </c>
      <c r="O34" s="8">
        <v>54</v>
      </c>
      <c r="P34" s="45"/>
      <c r="Q34" s="45"/>
      <c r="R34" s="257"/>
      <c r="S34" s="200"/>
      <c r="T34" s="207"/>
      <c r="U34" s="208">
        <f t="shared" si="2"/>
        <v>323.025</v>
      </c>
      <c r="V34" s="208">
        <f t="shared" si="2"/>
        <v>56.418749999999996</v>
      </c>
      <c r="W34" s="208">
        <f t="shared" si="4"/>
        <v>85.2876625</v>
      </c>
      <c r="X34" s="208">
        <f t="shared" si="4"/>
        <v>528.7835075</v>
      </c>
      <c r="Y34" s="208">
        <f t="shared" si="4"/>
        <v>366.73694875</v>
      </c>
      <c r="Z34" s="209">
        <f t="shared" si="5"/>
        <v>1360.25186875</v>
      </c>
      <c r="AA34" s="209">
        <f t="shared" si="6"/>
        <v>5685.844166666667</v>
      </c>
      <c r="AB34" s="210">
        <f t="shared" si="7"/>
        <v>7046.096035416667</v>
      </c>
      <c r="AC34" s="211"/>
      <c r="AD34" s="224">
        <f t="shared" si="8"/>
        <v>3077.5333333333333</v>
      </c>
      <c r="AE34" s="225">
        <f t="shared" si="9"/>
        <v>3968.562702083334</v>
      </c>
      <c r="AF34" s="211"/>
      <c r="AG34" s="230">
        <f t="shared" si="12"/>
        <v>323.025</v>
      </c>
      <c r="AH34" s="230">
        <f t="shared" si="12"/>
        <v>56.418749999999996</v>
      </c>
      <c r="AI34" s="208">
        <f t="shared" si="10"/>
        <v>85.2876625</v>
      </c>
      <c r="AJ34" s="208">
        <f t="shared" si="10"/>
        <v>528.7835075</v>
      </c>
      <c r="AK34" s="208">
        <f t="shared" si="10"/>
        <v>102.91377941666667</v>
      </c>
      <c r="AL34" s="234">
        <f t="shared" si="11"/>
        <v>1096.4286994166669</v>
      </c>
    </row>
    <row r="35" spans="1:38" ht="11.25" customHeight="1">
      <c r="A35" s="8">
        <v>29</v>
      </c>
      <c r="B35" s="8">
        <v>55</v>
      </c>
      <c r="C35" s="8"/>
      <c r="D35" s="380">
        <v>8</v>
      </c>
      <c r="E35" s="381">
        <f>VLOOKUP(D35,'A13 - Tabelle ohne Kinder'!$A$6:$F$13,6)</f>
        <v>62211.72</v>
      </c>
      <c r="F35" s="381">
        <f>VLOOKUP(D35,'A13 - Tabelle ohne Kinder'!$A$6:$G$13,7)</f>
        <v>45043.71</v>
      </c>
      <c r="G35" s="382">
        <f aca="true" t="shared" si="13" ref="G35:G46">F35-12*$Q$1</f>
        <v>42523.71</v>
      </c>
      <c r="H35" s="19"/>
      <c r="I35" s="380">
        <v>6</v>
      </c>
      <c r="J35" s="381">
        <f>VLOOKUP(I35,'E13 - Tabelle ohne Kinder'!$B$8:$M$19,11)</f>
        <v>68230.13</v>
      </c>
      <c r="K35" s="384">
        <f>VLOOKUP(I35,'E13 - Tabelle ohne Kinder'!$B$8:$M$19,12)</f>
        <v>36930.4</v>
      </c>
      <c r="L35" s="385">
        <f t="shared" si="1"/>
        <v>-5593.309999999998</v>
      </c>
      <c r="M35" s="386">
        <f t="shared" si="3"/>
        <v>-140284.80999999994</v>
      </c>
      <c r="N35" s="8">
        <v>29</v>
      </c>
      <c r="O35" s="8">
        <v>55</v>
      </c>
      <c r="P35" s="45"/>
      <c r="Q35" s="45"/>
      <c r="R35" s="257"/>
      <c r="S35" s="200"/>
      <c r="T35" s="207"/>
      <c r="U35" s="208">
        <f t="shared" si="2"/>
        <v>323.025</v>
      </c>
      <c r="V35" s="208">
        <f t="shared" si="2"/>
        <v>56.418749999999996</v>
      </c>
      <c r="W35" s="208">
        <f t="shared" si="4"/>
        <v>85.2876625</v>
      </c>
      <c r="X35" s="208">
        <f t="shared" si="4"/>
        <v>528.7835075</v>
      </c>
      <c r="Y35" s="208">
        <f t="shared" si="4"/>
        <v>366.73694875</v>
      </c>
      <c r="Z35" s="209">
        <f t="shared" si="5"/>
        <v>1360.25186875</v>
      </c>
      <c r="AA35" s="209">
        <f t="shared" si="6"/>
        <v>5685.844166666667</v>
      </c>
      <c r="AB35" s="210">
        <f t="shared" si="7"/>
        <v>7046.096035416667</v>
      </c>
      <c r="AC35" s="211"/>
      <c r="AD35" s="224">
        <f t="shared" si="8"/>
        <v>3077.5333333333333</v>
      </c>
      <c r="AE35" s="225">
        <f t="shared" si="9"/>
        <v>3968.562702083334</v>
      </c>
      <c r="AF35" s="211"/>
      <c r="AG35" s="230">
        <f t="shared" si="12"/>
        <v>323.025</v>
      </c>
      <c r="AH35" s="230">
        <f t="shared" si="12"/>
        <v>56.418749999999996</v>
      </c>
      <c r="AI35" s="208">
        <f t="shared" si="10"/>
        <v>85.2876625</v>
      </c>
      <c r="AJ35" s="208">
        <f t="shared" si="10"/>
        <v>528.7835075</v>
      </c>
      <c r="AK35" s="208">
        <f t="shared" si="10"/>
        <v>102.91377941666667</v>
      </c>
      <c r="AL35" s="234">
        <f t="shared" si="11"/>
        <v>1096.4286994166669</v>
      </c>
    </row>
    <row r="36" spans="1:38" ht="11.25" customHeight="1">
      <c r="A36" s="8">
        <v>30</v>
      </c>
      <c r="B36" s="8">
        <v>56</v>
      </c>
      <c r="C36" s="8"/>
      <c r="D36" s="380">
        <v>8</v>
      </c>
      <c r="E36" s="381">
        <f>VLOOKUP(D36,'A13 - Tabelle ohne Kinder'!$A$6:$F$13,6)</f>
        <v>62211.72</v>
      </c>
      <c r="F36" s="381">
        <f>VLOOKUP(D36,'A13 - Tabelle ohne Kinder'!$A$6:$G$13,7)</f>
        <v>45043.71</v>
      </c>
      <c r="G36" s="382">
        <f t="shared" si="13"/>
        <v>42523.71</v>
      </c>
      <c r="H36" s="19"/>
      <c r="I36" s="380">
        <v>6</v>
      </c>
      <c r="J36" s="381">
        <f>VLOOKUP(I36,'E13 - Tabelle ohne Kinder'!$B$8:$M$19,11)</f>
        <v>68230.13</v>
      </c>
      <c r="K36" s="384">
        <f>VLOOKUP(I36,'E13 - Tabelle ohne Kinder'!$B$8:$M$19,12)</f>
        <v>36930.4</v>
      </c>
      <c r="L36" s="385">
        <f t="shared" si="1"/>
        <v>-5593.309999999998</v>
      </c>
      <c r="M36" s="386">
        <f t="shared" si="3"/>
        <v>-145878.11999999994</v>
      </c>
      <c r="N36" s="8">
        <v>30</v>
      </c>
      <c r="O36" s="8">
        <v>56</v>
      </c>
      <c r="P36" s="45"/>
      <c r="Q36" s="45"/>
      <c r="R36" s="257"/>
      <c r="S36" s="200"/>
      <c r="T36" s="207"/>
      <c r="U36" s="208">
        <f t="shared" si="2"/>
        <v>323.025</v>
      </c>
      <c r="V36" s="208">
        <f t="shared" si="2"/>
        <v>56.418749999999996</v>
      </c>
      <c r="W36" s="208">
        <f t="shared" si="4"/>
        <v>85.2876625</v>
      </c>
      <c r="X36" s="208">
        <f t="shared" si="4"/>
        <v>528.7835075</v>
      </c>
      <c r="Y36" s="208">
        <f t="shared" si="4"/>
        <v>366.73694875</v>
      </c>
      <c r="Z36" s="209">
        <f t="shared" si="5"/>
        <v>1360.25186875</v>
      </c>
      <c r="AA36" s="209">
        <f t="shared" si="6"/>
        <v>5685.844166666667</v>
      </c>
      <c r="AB36" s="210">
        <f t="shared" si="7"/>
        <v>7046.096035416667</v>
      </c>
      <c r="AC36" s="211"/>
      <c r="AD36" s="224">
        <f t="shared" si="8"/>
        <v>3077.5333333333333</v>
      </c>
      <c r="AE36" s="225">
        <f t="shared" si="9"/>
        <v>3968.562702083334</v>
      </c>
      <c r="AF36" s="211"/>
      <c r="AG36" s="230">
        <f t="shared" si="12"/>
        <v>323.025</v>
      </c>
      <c r="AH36" s="230">
        <f t="shared" si="12"/>
        <v>56.418749999999996</v>
      </c>
      <c r="AI36" s="208">
        <f t="shared" si="10"/>
        <v>85.2876625</v>
      </c>
      <c r="AJ36" s="208">
        <f t="shared" si="10"/>
        <v>528.7835075</v>
      </c>
      <c r="AK36" s="208">
        <f t="shared" si="10"/>
        <v>102.91377941666667</v>
      </c>
      <c r="AL36" s="234">
        <f t="shared" si="11"/>
        <v>1096.4286994166669</v>
      </c>
    </row>
    <row r="37" spans="1:38" ht="11.25" customHeight="1">
      <c r="A37" s="8">
        <v>31</v>
      </c>
      <c r="B37" s="8">
        <v>57</v>
      </c>
      <c r="C37" s="8"/>
      <c r="D37" s="380">
        <v>8</v>
      </c>
      <c r="E37" s="381">
        <f>VLOOKUP(D37,'A13 - Tabelle ohne Kinder'!$A$6:$F$13,6)</f>
        <v>62211.72</v>
      </c>
      <c r="F37" s="381">
        <f>VLOOKUP(D37,'A13 - Tabelle ohne Kinder'!$A$6:$G$13,7)</f>
        <v>45043.71</v>
      </c>
      <c r="G37" s="382">
        <f t="shared" si="13"/>
        <v>42523.71</v>
      </c>
      <c r="H37" s="19"/>
      <c r="I37" s="380">
        <v>6</v>
      </c>
      <c r="J37" s="381">
        <f>VLOOKUP(I37,'E13 - Tabelle ohne Kinder'!$B$8:$M$19,11)</f>
        <v>68230.13</v>
      </c>
      <c r="K37" s="384">
        <f>VLOOKUP(I37,'E13 - Tabelle ohne Kinder'!$B$8:$M$19,12)</f>
        <v>36930.4</v>
      </c>
      <c r="L37" s="385">
        <f t="shared" si="1"/>
        <v>-5593.309999999998</v>
      </c>
      <c r="M37" s="386">
        <f t="shared" si="3"/>
        <v>-151471.42999999993</v>
      </c>
      <c r="N37" s="8">
        <v>31</v>
      </c>
      <c r="O37" s="8">
        <v>57</v>
      </c>
      <c r="P37" s="45"/>
      <c r="Q37" s="45"/>
      <c r="R37" s="257"/>
      <c r="S37" s="200"/>
      <c r="T37" s="207"/>
      <c r="U37" s="208">
        <f t="shared" si="2"/>
        <v>323.025</v>
      </c>
      <c r="V37" s="208">
        <f t="shared" si="2"/>
        <v>56.418749999999996</v>
      </c>
      <c r="W37" s="208">
        <f t="shared" si="4"/>
        <v>85.2876625</v>
      </c>
      <c r="X37" s="208">
        <f t="shared" si="4"/>
        <v>528.7835075</v>
      </c>
      <c r="Y37" s="208">
        <f t="shared" si="4"/>
        <v>366.73694875</v>
      </c>
      <c r="Z37" s="209">
        <f t="shared" si="5"/>
        <v>1360.25186875</v>
      </c>
      <c r="AA37" s="209">
        <f t="shared" si="6"/>
        <v>5685.844166666667</v>
      </c>
      <c r="AB37" s="210">
        <f t="shared" si="7"/>
        <v>7046.096035416667</v>
      </c>
      <c r="AC37" s="211"/>
      <c r="AD37" s="224">
        <f t="shared" si="8"/>
        <v>3077.5333333333333</v>
      </c>
      <c r="AE37" s="225">
        <f t="shared" si="9"/>
        <v>3968.562702083334</v>
      </c>
      <c r="AF37" s="211"/>
      <c r="AG37" s="230">
        <f t="shared" si="12"/>
        <v>323.025</v>
      </c>
      <c r="AH37" s="230">
        <f t="shared" si="12"/>
        <v>56.418749999999996</v>
      </c>
      <c r="AI37" s="208">
        <f t="shared" si="10"/>
        <v>85.2876625</v>
      </c>
      <c r="AJ37" s="208">
        <f t="shared" si="10"/>
        <v>528.7835075</v>
      </c>
      <c r="AK37" s="208">
        <f t="shared" si="10"/>
        <v>102.91377941666667</v>
      </c>
      <c r="AL37" s="234">
        <f t="shared" si="11"/>
        <v>1096.4286994166669</v>
      </c>
    </row>
    <row r="38" spans="1:38" ht="11.25" customHeight="1">
      <c r="A38" s="8">
        <v>32</v>
      </c>
      <c r="B38" s="8">
        <v>58</v>
      </c>
      <c r="C38" s="8"/>
      <c r="D38" s="380">
        <v>8</v>
      </c>
      <c r="E38" s="381">
        <f>VLOOKUP(D38,'A13 - Tabelle ohne Kinder'!$A$6:$F$13,6)</f>
        <v>62211.72</v>
      </c>
      <c r="F38" s="381">
        <f>VLOOKUP(D38,'A13 - Tabelle ohne Kinder'!$A$6:$G$13,7)</f>
        <v>45043.71</v>
      </c>
      <c r="G38" s="382">
        <f t="shared" si="13"/>
        <v>42523.71</v>
      </c>
      <c r="H38" s="19"/>
      <c r="I38" s="380">
        <v>6</v>
      </c>
      <c r="J38" s="381">
        <f>VLOOKUP(I38,'E13 - Tabelle ohne Kinder'!$B$8:$M$19,11)</f>
        <v>68230.13</v>
      </c>
      <c r="K38" s="384">
        <f>VLOOKUP(I38,'E13 - Tabelle ohne Kinder'!$B$8:$M$19,12)</f>
        <v>36930.4</v>
      </c>
      <c r="L38" s="385">
        <f t="shared" si="1"/>
        <v>-5593.309999999998</v>
      </c>
      <c r="M38" s="386">
        <f t="shared" si="3"/>
        <v>-157064.73999999993</v>
      </c>
      <c r="N38" s="8">
        <v>32</v>
      </c>
      <c r="O38" s="8">
        <v>58</v>
      </c>
      <c r="P38" s="45"/>
      <c r="Q38" s="45"/>
      <c r="R38" s="257"/>
      <c r="S38" s="200"/>
      <c r="T38" s="207"/>
      <c r="U38" s="208">
        <f t="shared" si="2"/>
        <v>323.025</v>
      </c>
      <c r="V38" s="208">
        <f t="shared" si="2"/>
        <v>56.418749999999996</v>
      </c>
      <c r="W38" s="208">
        <f t="shared" si="4"/>
        <v>85.2876625</v>
      </c>
      <c r="X38" s="208">
        <f t="shared" si="4"/>
        <v>528.7835075</v>
      </c>
      <c r="Y38" s="208">
        <f t="shared" si="4"/>
        <v>366.73694875</v>
      </c>
      <c r="Z38" s="209">
        <f t="shared" si="5"/>
        <v>1360.25186875</v>
      </c>
      <c r="AA38" s="209">
        <f t="shared" si="6"/>
        <v>5685.844166666667</v>
      </c>
      <c r="AB38" s="210">
        <f t="shared" si="7"/>
        <v>7046.096035416667</v>
      </c>
      <c r="AC38" s="211"/>
      <c r="AD38" s="224">
        <f t="shared" si="8"/>
        <v>3077.5333333333333</v>
      </c>
      <c r="AE38" s="225">
        <f t="shared" si="9"/>
        <v>3968.562702083334</v>
      </c>
      <c r="AF38" s="211"/>
      <c r="AG38" s="230">
        <f t="shared" si="12"/>
        <v>323.025</v>
      </c>
      <c r="AH38" s="230">
        <f t="shared" si="12"/>
        <v>56.418749999999996</v>
      </c>
      <c r="AI38" s="208">
        <f t="shared" si="10"/>
        <v>85.2876625</v>
      </c>
      <c r="AJ38" s="208">
        <f t="shared" si="10"/>
        <v>528.7835075</v>
      </c>
      <c r="AK38" s="208">
        <f t="shared" si="10"/>
        <v>102.91377941666667</v>
      </c>
      <c r="AL38" s="234">
        <f t="shared" si="11"/>
        <v>1096.4286994166669</v>
      </c>
    </row>
    <row r="39" spans="1:38" ht="11.25" customHeight="1">
      <c r="A39" s="8">
        <v>33</v>
      </c>
      <c r="B39" s="8">
        <v>59</v>
      </c>
      <c r="C39" s="8"/>
      <c r="D39" s="380">
        <v>8</v>
      </c>
      <c r="E39" s="381">
        <f>VLOOKUP(D39,'A13 - Tabelle ohne Kinder'!$A$6:$F$13,6)</f>
        <v>62211.72</v>
      </c>
      <c r="F39" s="381">
        <f>VLOOKUP(D39,'A13 - Tabelle ohne Kinder'!$A$6:$G$13,7)</f>
        <v>45043.71</v>
      </c>
      <c r="G39" s="382">
        <f t="shared" si="13"/>
        <v>42523.71</v>
      </c>
      <c r="H39" s="19"/>
      <c r="I39" s="380">
        <v>6</v>
      </c>
      <c r="J39" s="381">
        <f>VLOOKUP(I39,'E13 - Tabelle ohne Kinder'!$B$8:$M$19,11)</f>
        <v>68230.13</v>
      </c>
      <c r="K39" s="384">
        <f>VLOOKUP(I39,'E13 - Tabelle ohne Kinder'!$B$8:$M$19,12)</f>
        <v>36930.4</v>
      </c>
      <c r="L39" s="385">
        <f t="shared" si="1"/>
        <v>-5593.309999999998</v>
      </c>
      <c r="M39" s="386">
        <f t="shared" si="3"/>
        <v>-162658.04999999993</v>
      </c>
      <c r="N39" s="8">
        <v>33</v>
      </c>
      <c r="O39" s="8">
        <v>59</v>
      </c>
      <c r="P39" s="45"/>
      <c r="Q39" s="45"/>
      <c r="R39" s="257"/>
      <c r="S39" s="200"/>
      <c r="T39" s="207"/>
      <c r="U39" s="208">
        <f t="shared" si="2"/>
        <v>323.025</v>
      </c>
      <c r="V39" s="208">
        <f t="shared" si="2"/>
        <v>56.418749999999996</v>
      </c>
      <c r="W39" s="208">
        <f t="shared" si="4"/>
        <v>85.2876625</v>
      </c>
      <c r="X39" s="208">
        <f t="shared" si="4"/>
        <v>528.7835075</v>
      </c>
      <c r="Y39" s="208">
        <f t="shared" si="4"/>
        <v>366.73694875</v>
      </c>
      <c r="Z39" s="209">
        <f t="shared" si="5"/>
        <v>1360.25186875</v>
      </c>
      <c r="AA39" s="209">
        <f t="shared" si="6"/>
        <v>5685.844166666667</v>
      </c>
      <c r="AB39" s="210">
        <f t="shared" si="7"/>
        <v>7046.096035416667</v>
      </c>
      <c r="AC39" s="211"/>
      <c r="AD39" s="224">
        <f t="shared" si="8"/>
        <v>3077.5333333333333</v>
      </c>
      <c r="AE39" s="225">
        <f t="shared" si="9"/>
        <v>3968.562702083334</v>
      </c>
      <c r="AF39" s="211"/>
      <c r="AG39" s="230">
        <f t="shared" si="12"/>
        <v>323.025</v>
      </c>
      <c r="AH39" s="230">
        <f t="shared" si="12"/>
        <v>56.418749999999996</v>
      </c>
      <c r="AI39" s="208">
        <f t="shared" si="10"/>
        <v>85.2876625</v>
      </c>
      <c r="AJ39" s="208">
        <f t="shared" si="10"/>
        <v>528.7835075</v>
      </c>
      <c r="AK39" s="208">
        <f t="shared" si="10"/>
        <v>102.91377941666667</v>
      </c>
      <c r="AL39" s="234">
        <f t="shared" si="11"/>
        <v>1096.4286994166669</v>
      </c>
    </row>
    <row r="40" spans="1:38" ht="11.25" customHeight="1">
      <c r="A40" s="8">
        <v>34</v>
      </c>
      <c r="B40" s="8">
        <v>60</v>
      </c>
      <c r="C40" s="8"/>
      <c r="D40" s="380">
        <v>8</v>
      </c>
      <c r="E40" s="381">
        <f>VLOOKUP(D40,'A13 - Tabelle ohne Kinder'!$A$6:$F$13,6)</f>
        <v>62211.72</v>
      </c>
      <c r="F40" s="381">
        <f>VLOOKUP(D40,'A13 - Tabelle ohne Kinder'!$A$6:$G$13,7)</f>
        <v>45043.71</v>
      </c>
      <c r="G40" s="382">
        <f t="shared" si="13"/>
        <v>42523.71</v>
      </c>
      <c r="H40" s="19"/>
      <c r="I40" s="380">
        <v>6</v>
      </c>
      <c r="J40" s="381">
        <f>VLOOKUP(I40,'E13 - Tabelle ohne Kinder'!$B$8:$M$19,11)</f>
        <v>68230.13</v>
      </c>
      <c r="K40" s="384">
        <f>VLOOKUP(I40,'E13 - Tabelle ohne Kinder'!$B$8:$M$19,12)</f>
        <v>36930.4</v>
      </c>
      <c r="L40" s="385">
        <f t="shared" si="1"/>
        <v>-5593.309999999998</v>
      </c>
      <c r="M40" s="386">
        <f t="shared" si="3"/>
        <v>-168251.35999999993</v>
      </c>
      <c r="N40" s="8">
        <v>34</v>
      </c>
      <c r="O40" s="8">
        <v>60</v>
      </c>
      <c r="P40" s="45"/>
      <c r="Q40" s="45"/>
      <c r="R40" s="257"/>
      <c r="S40" s="200"/>
      <c r="T40" s="207"/>
      <c r="U40" s="208">
        <f t="shared" si="2"/>
        <v>323.025</v>
      </c>
      <c r="V40" s="208">
        <f t="shared" si="2"/>
        <v>56.418749999999996</v>
      </c>
      <c r="W40" s="208">
        <f t="shared" si="4"/>
        <v>85.2876625</v>
      </c>
      <c r="X40" s="208">
        <f t="shared" si="4"/>
        <v>528.7835075</v>
      </c>
      <c r="Y40" s="208">
        <f t="shared" si="4"/>
        <v>366.73694875</v>
      </c>
      <c r="Z40" s="209">
        <f t="shared" si="5"/>
        <v>1360.25186875</v>
      </c>
      <c r="AA40" s="209">
        <f t="shared" si="6"/>
        <v>5685.844166666667</v>
      </c>
      <c r="AB40" s="210">
        <f t="shared" si="7"/>
        <v>7046.096035416667</v>
      </c>
      <c r="AC40" s="211"/>
      <c r="AD40" s="224">
        <f t="shared" si="8"/>
        <v>3077.5333333333333</v>
      </c>
      <c r="AE40" s="225">
        <f t="shared" si="9"/>
        <v>3968.562702083334</v>
      </c>
      <c r="AF40" s="211"/>
      <c r="AG40" s="230">
        <f t="shared" si="12"/>
        <v>323.025</v>
      </c>
      <c r="AH40" s="230">
        <f t="shared" si="12"/>
        <v>56.418749999999996</v>
      </c>
      <c r="AI40" s="208">
        <f t="shared" si="10"/>
        <v>85.2876625</v>
      </c>
      <c r="AJ40" s="208">
        <f t="shared" si="10"/>
        <v>528.7835075</v>
      </c>
      <c r="AK40" s="208">
        <f t="shared" si="10"/>
        <v>102.91377941666667</v>
      </c>
      <c r="AL40" s="234">
        <f t="shared" si="11"/>
        <v>1096.4286994166669</v>
      </c>
    </row>
    <row r="41" spans="1:38" ht="11.25" customHeight="1">
      <c r="A41" s="8">
        <v>35</v>
      </c>
      <c r="B41" s="8">
        <v>61</v>
      </c>
      <c r="C41" s="8"/>
      <c r="D41" s="380">
        <v>8</v>
      </c>
      <c r="E41" s="381">
        <f>VLOOKUP(D41,'A13 - Tabelle ohne Kinder'!$A$6:$F$13,6)</f>
        <v>62211.72</v>
      </c>
      <c r="F41" s="381">
        <f>VLOOKUP(D41,'A13 - Tabelle ohne Kinder'!$A$6:$G$13,7)</f>
        <v>45043.71</v>
      </c>
      <c r="G41" s="382">
        <f t="shared" si="13"/>
        <v>42523.71</v>
      </c>
      <c r="H41" s="19"/>
      <c r="I41" s="380">
        <v>6</v>
      </c>
      <c r="J41" s="381">
        <f>VLOOKUP(I41,'E13 - Tabelle ohne Kinder'!$B$8:$M$19,11)</f>
        <v>68230.13</v>
      </c>
      <c r="K41" s="384">
        <f>VLOOKUP(I41,'E13 - Tabelle ohne Kinder'!$B$8:$M$19,12)</f>
        <v>36930.4</v>
      </c>
      <c r="L41" s="385">
        <f t="shared" si="1"/>
        <v>-5593.309999999998</v>
      </c>
      <c r="M41" s="386">
        <f t="shared" si="3"/>
        <v>-173844.66999999993</v>
      </c>
      <c r="N41" s="8">
        <v>35</v>
      </c>
      <c r="O41" s="8">
        <v>61</v>
      </c>
      <c r="P41" s="45"/>
      <c r="Q41" s="45"/>
      <c r="R41" s="257"/>
      <c r="S41" s="200"/>
      <c r="T41" s="207"/>
      <c r="U41" s="208">
        <f t="shared" si="2"/>
        <v>323.025</v>
      </c>
      <c r="V41" s="208">
        <f t="shared" si="2"/>
        <v>56.418749999999996</v>
      </c>
      <c r="W41" s="208">
        <f t="shared" si="4"/>
        <v>85.2876625</v>
      </c>
      <c r="X41" s="208">
        <f t="shared" si="4"/>
        <v>528.7835075</v>
      </c>
      <c r="Y41" s="208">
        <f t="shared" si="4"/>
        <v>366.73694875</v>
      </c>
      <c r="Z41" s="209">
        <f t="shared" si="5"/>
        <v>1360.25186875</v>
      </c>
      <c r="AA41" s="209">
        <f t="shared" si="6"/>
        <v>5685.844166666667</v>
      </c>
      <c r="AB41" s="210">
        <f t="shared" si="7"/>
        <v>7046.096035416667</v>
      </c>
      <c r="AC41" s="211"/>
      <c r="AD41" s="224">
        <f t="shared" si="8"/>
        <v>3077.5333333333333</v>
      </c>
      <c r="AE41" s="225">
        <f t="shared" si="9"/>
        <v>3968.562702083334</v>
      </c>
      <c r="AF41" s="211"/>
      <c r="AG41" s="230">
        <f t="shared" si="12"/>
        <v>323.025</v>
      </c>
      <c r="AH41" s="230">
        <f t="shared" si="12"/>
        <v>56.418749999999996</v>
      </c>
      <c r="AI41" s="208">
        <f t="shared" si="10"/>
        <v>85.2876625</v>
      </c>
      <c r="AJ41" s="208">
        <f t="shared" si="10"/>
        <v>528.7835075</v>
      </c>
      <c r="AK41" s="208">
        <f t="shared" si="10"/>
        <v>102.91377941666667</v>
      </c>
      <c r="AL41" s="234">
        <f t="shared" si="11"/>
        <v>1096.4286994166669</v>
      </c>
    </row>
    <row r="42" spans="1:38" ht="11.25" customHeight="1">
      <c r="A42" s="8">
        <v>36</v>
      </c>
      <c r="B42" s="8">
        <v>62</v>
      </c>
      <c r="C42" s="8"/>
      <c r="D42" s="380">
        <v>8</v>
      </c>
      <c r="E42" s="381">
        <f>VLOOKUP(D42,'A13 - Tabelle ohne Kinder'!$A$6:$F$13,6)</f>
        <v>62211.72</v>
      </c>
      <c r="F42" s="381">
        <f>VLOOKUP(D42,'A13 - Tabelle ohne Kinder'!$A$6:$G$13,7)</f>
        <v>45043.71</v>
      </c>
      <c r="G42" s="382">
        <f t="shared" si="13"/>
        <v>42523.71</v>
      </c>
      <c r="H42" s="19"/>
      <c r="I42" s="380">
        <v>6</v>
      </c>
      <c r="J42" s="381">
        <f>VLOOKUP(I42,'E13 - Tabelle ohne Kinder'!$B$8:$M$19,11)</f>
        <v>68230.13</v>
      </c>
      <c r="K42" s="384">
        <f>VLOOKUP(I42,'E13 - Tabelle ohne Kinder'!$B$8:$M$19,12)</f>
        <v>36930.4</v>
      </c>
      <c r="L42" s="385">
        <f t="shared" si="1"/>
        <v>-5593.309999999998</v>
      </c>
      <c r="M42" s="386">
        <f t="shared" si="3"/>
        <v>-179437.97999999992</v>
      </c>
      <c r="N42" s="8">
        <v>36</v>
      </c>
      <c r="O42" s="8">
        <v>62</v>
      </c>
      <c r="P42" s="45"/>
      <c r="Q42" s="45"/>
      <c r="R42" s="257"/>
      <c r="S42" s="200"/>
      <c r="T42" s="207"/>
      <c r="U42" s="208">
        <f>IF(($J42&lt;$AB$1),$J42/12*U$5,$AB$1/12*U$5)</f>
        <v>323.025</v>
      </c>
      <c r="V42" s="208">
        <f>IF(($J42&lt;$AB$1),$J42/12*V$5,$AB$1/12*V$5)</f>
        <v>56.418749999999996</v>
      </c>
      <c r="W42" s="208">
        <f t="shared" si="4"/>
        <v>85.2876625</v>
      </c>
      <c r="X42" s="208">
        <f t="shared" si="4"/>
        <v>528.7835075</v>
      </c>
      <c r="Y42" s="208">
        <f t="shared" si="4"/>
        <v>366.73694875</v>
      </c>
      <c r="Z42" s="209">
        <f t="shared" si="5"/>
        <v>1360.25186875</v>
      </c>
      <c r="AA42" s="209">
        <f t="shared" si="6"/>
        <v>5685.844166666667</v>
      </c>
      <c r="AB42" s="210">
        <f t="shared" si="7"/>
        <v>7046.096035416667</v>
      </c>
      <c r="AC42" s="211"/>
      <c r="AD42" s="224">
        <f t="shared" si="8"/>
        <v>3077.5333333333333</v>
      </c>
      <c r="AE42" s="225">
        <f t="shared" si="9"/>
        <v>3968.562702083334</v>
      </c>
      <c r="AF42" s="211"/>
      <c r="AG42" s="230">
        <f t="shared" si="12"/>
        <v>323.025</v>
      </c>
      <c r="AH42" s="230">
        <f t="shared" si="12"/>
        <v>56.418749999999996</v>
      </c>
      <c r="AI42" s="208">
        <f t="shared" si="10"/>
        <v>85.2876625</v>
      </c>
      <c r="AJ42" s="208">
        <f t="shared" si="10"/>
        <v>528.7835075</v>
      </c>
      <c r="AK42" s="208">
        <f t="shared" si="10"/>
        <v>102.91377941666667</v>
      </c>
      <c r="AL42" s="234">
        <f t="shared" si="11"/>
        <v>1096.4286994166669</v>
      </c>
    </row>
    <row r="43" spans="1:38" ht="11.25" customHeight="1">
      <c r="A43" s="8">
        <v>37</v>
      </c>
      <c r="B43" s="8">
        <v>63</v>
      </c>
      <c r="C43" s="8"/>
      <c r="D43" s="380">
        <v>8</v>
      </c>
      <c r="E43" s="381">
        <f>VLOOKUP(D43,'A13 - Tabelle ohne Kinder'!$A$6:$F$13,6)</f>
        <v>62211.72</v>
      </c>
      <c r="F43" s="381">
        <f>VLOOKUP(D43,'A13 - Tabelle ohne Kinder'!$A$6:$G$13,7)</f>
        <v>45043.71</v>
      </c>
      <c r="G43" s="382">
        <f t="shared" si="13"/>
        <v>42523.71</v>
      </c>
      <c r="H43" s="19"/>
      <c r="I43" s="380">
        <v>6</v>
      </c>
      <c r="J43" s="381">
        <f>VLOOKUP(I43,'E13 - Tabelle ohne Kinder'!$B$8:$M$19,11)</f>
        <v>68230.13</v>
      </c>
      <c r="K43" s="384">
        <f>VLOOKUP(I43,'E13 - Tabelle ohne Kinder'!$B$8:$M$19,12)</f>
        <v>36930.4</v>
      </c>
      <c r="L43" s="385">
        <f t="shared" si="1"/>
        <v>-5593.309999999998</v>
      </c>
      <c r="M43" s="386">
        <f t="shared" si="3"/>
        <v>-185031.28999999992</v>
      </c>
      <c r="N43" s="8">
        <v>37</v>
      </c>
      <c r="O43" s="8">
        <v>63</v>
      </c>
      <c r="P43" s="45"/>
      <c r="Q43" s="45"/>
      <c r="R43" s="257"/>
      <c r="S43" s="200"/>
      <c r="T43" s="207"/>
      <c r="U43" s="208">
        <f aca="true" t="shared" si="14" ref="U43:V46">IF(($J43&lt;$AB$1),$J43/12*U$5,$AB$1/12*U$5)</f>
        <v>323.025</v>
      </c>
      <c r="V43" s="208">
        <f t="shared" si="14"/>
        <v>56.418749999999996</v>
      </c>
      <c r="W43" s="208">
        <f t="shared" si="4"/>
        <v>85.2876625</v>
      </c>
      <c r="X43" s="208">
        <f t="shared" si="4"/>
        <v>528.7835075</v>
      </c>
      <c r="Y43" s="208">
        <f t="shared" si="4"/>
        <v>366.73694875</v>
      </c>
      <c r="Z43" s="209">
        <f t="shared" si="5"/>
        <v>1360.25186875</v>
      </c>
      <c r="AA43" s="209">
        <f t="shared" si="6"/>
        <v>5685.844166666667</v>
      </c>
      <c r="AB43" s="210">
        <f t="shared" si="7"/>
        <v>7046.096035416667</v>
      </c>
      <c r="AC43" s="211"/>
      <c r="AD43" s="224">
        <f t="shared" si="8"/>
        <v>3077.5333333333333</v>
      </c>
      <c r="AE43" s="225">
        <f t="shared" si="9"/>
        <v>3968.562702083334</v>
      </c>
      <c r="AF43" s="211"/>
      <c r="AG43" s="230">
        <f t="shared" si="12"/>
        <v>323.025</v>
      </c>
      <c r="AH43" s="230">
        <f t="shared" si="12"/>
        <v>56.418749999999996</v>
      </c>
      <c r="AI43" s="208">
        <f t="shared" si="10"/>
        <v>85.2876625</v>
      </c>
      <c r="AJ43" s="208">
        <f t="shared" si="10"/>
        <v>528.7835075</v>
      </c>
      <c r="AK43" s="208">
        <f t="shared" si="10"/>
        <v>102.91377941666667</v>
      </c>
      <c r="AL43" s="234">
        <f t="shared" si="11"/>
        <v>1096.4286994166669</v>
      </c>
    </row>
    <row r="44" spans="1:38" ht="11.25" customHeight="1">
      <c r="A44" s="8">
        <v>38</v>
      </c>
      <c r="B44" s="8">
        <v>64</v>
      </c>
      <c r="C44" s="8"/>
      <c r="D44" s="380">
        <v>8</v>
      </c>
      <c r="E44" s="381">
        <f>VLOOKUP(D44,'A13 - Tabelle ohne Kinder'!$A$6:$F$13,6)</f>
        <v>62211.72</v>
      </c>
      <c r="F44" s="381">
        <f>VLOOKUP(D44,'A13 - Tabelle ohne Kinder'!$A$6:$G$13,7)</f>
        <v>45043.71</v>
      </c>
      <c r="G44" s="382">
        <f t="shared" si="13"/>
        <v>42523.71</v>
      </c>
      <c r="H44" s="19"/>
      <c r="I44" s="380">
        <v>6</v>
      </c>
      <c r="J44" s="381">
        <f>VLOOKUP(I44,'E13 - Tabelle ohne Kinder'!$B$8:$M$19,11)</f>
        <v>68230.13</v>
      </c>
      <c r="K44" s="384">
        <f>VLOOKUP(I44,'E13 - Tabelle ohne Kinder'!$B$8:$M$19,12)</f>
        <v>36930.4</v>
      </c>
      <c r="L44" s="385">
        <f t="shared" si="1"/>
        <v>-5593.309999999998</v>
      </c>
      <c r="M44" s="386">
        <f t="shared" si="3"/>
        <v>-190624.59999999992</v>
      </c>
      <c r="N44" s="8">
        <v>38</v>
      </c>
      <c r="O44" s="8">
        <v>64</v>
      </c>
      <c r="P44" s="45"/>
      <c r="Q44" s="45"/>
      <c r="R44" s="257"/>
      <c r="S44" s="200"/>
      <c r="T44" s="207"/>
      <c r="U44" s="208">
        <f t="shared" si="14"/>
        <v>323.025</v>
      </c>
      <c r="V44" s="208">
        <f t="shared" si="14"/>
        <v>56.418749999999996</v>
      </c>
      <c r="W44" s="208">
        <f t="shared" si="4"/>
        <v>85.2876625</v>
      </c>
      <c r="X44" s="208">
        <f t="shared" si="4"/>
        <v>528.7835075</v>
      </c>
      <c r="Y44" s="208">
        <f t="shared" si="4"/>
        <v>366.73694875</v>
      </c>
      <c r="Z44" s="209">
        <f t="shared" si="5"/>
        <v>1360.25186875</v>
      </c>
      <c r="AA44" s="209">
        <f t="shared" si="6"/>
        <v>5685.844166666667</v>
      </c>
      <c r="AB44" s="210">
        <f t="shared" si="7"/>
        <v>7046.096035416667</v>
      </c>
      <c r="AC44" s="211"/>
      <c r="AD44" s="224">
        <f t="shared" si="8"/>
        <v>3077.5333333333333</v>
      </c>
      <c r="AE44" s="225">
        <f t="shared" si="9"/>
        <v>3968.562702083334</v>
      </c>
      <c r="AF44" s="211"/>
      <c r="AG44" s="230">
        <f t="shared" si="12"/>
        <v>323.025</v>
      </c>
      <c r="AH44" s="230">
        <f t="shared" si="12"/>
        <v>56.418749999999996</v>
      </c>
      <c r="AI44" s="208">
        <f t="shared" si="10"/>
        <v>85.2876625</v>
      </c>
      <c r="AJ44" s="208">
        <f t="shared" si="10"/>
        <v>528.7835075</v>
      </c>
      <c r="AK44" s="208">
        <f t="shared" si="10"/>
        <v>102.91377941666667</v>
      </c>
      <c r="AL44" s="234">
        <f t="shared" si="11"/>
        <v>1096.4286994166669</v>
      </c>
    </row>
    <row r="45" spans="1:38" ht="11.25" customHeight="1">
      <c r="A45" s="8">
        <v>39</v>
      </c>
      <c r="B45" s="8">
        <v>65</v>
      </c>
      <c r="C45" s="8"/>
      <c r="D45" s="380">
        <v>8</v>
      </c>
      <c r="E45" s="381">
        <f>VLOOKUP(D45,'A13 - Tabelle ohne Kinder'!$A$6:$F$13,6)</f>
        <v>62211.72</v>
      </c>
      <c r="F45" s="381">
        <f>VLOOKUP(D45,'A13 - Tabelle ohne Kinder'!$A$6:$G$13,7)</f>
        <v>45043.71</v>
      </c>
      <c r="G45" s="382">
        <f t="shared" si="13"/>
        <v>42523.71</v>
      </c>
      <c r="H45" s="19"/>
      <c r="I45" s="380">
        <v>6</v>
      </c>
      <c r="J45" s="381">
        <f>VLOOKUP(I45,'E13 - Tabelle ohne Kinder'!$B$8:$M$19,11)</f>
        <v>68230.13</v>
      </c>
      <c r="K45" s="384">
        <f>VLOOKUP(I45,'E13 - Tabelle ohne Kinder'!$B$8:$M$19,12)</f>
        <v>36930.4</v>
      </c>
      <c r="L45" s="385">
        <f t="shared" si="1"/>
        <v>-5593.309999999998</v>
      </c>
      <c r="M45" s="386">
        <f t="shared" si="3"/>
        <v>-196217.90999999992</v>
      </c>
      <c r="N45" s="8">
        <v>39</v>
      </c>
      <c r="O45" s="8">
        <v>65</v>
      </c>
      <c r="P45" s="45"/>
      <c r="Q45" s="45"/>
      <c r="R45" s="257"/>
      <c r="S45" s="200"/>
      <c r="T45" s="207"/>
      <c r="U45" s="208">
        <f t="shared" si="14"/>
        <v>323.025</v>
      </c>
      <c r="V45" s="208">
        <f t="shared" si="14"/>
        <v>56.418749999999996</v>
      </c>
      <c r="W45" s="208">
        <f t="shared" si="4"/>
        <v>85.2876625</v>
      </c>
      <c r="X45" s="208">
        <f t="shared" si="4"/>
        <v>528.7835075</v>
      </c>
      <c r="Y45" s="208">
        <f t="shared" si="4"/>
        <v>366.73694875</v>
      </c>
      <c r="Z45" s="209">
        <f t="shared" si="5"/>
        <v>1360.25186875</v>
      </c>
      <c r="AA45" s="209">
        <f t="shared" si="6"/>
        <v>5685.844166666667</v>
      </c>
      <c r="AB45" s="210">
        <f t="shared" si="7"/>
        <v>7046.096035416667</v>
      </c>
      <c r="AC45" s="211"/>
      <c r="AD45" s="224">
        <f t="shared" si="8"/>
        <v>3077.5333333333333</v>
      </c>
      <c r="AE45" s="225">
        <f t="shared" si="9"/>
        <v>3968.562702083334</v>
      </c>
      <c r="AF45" s="211"/>
      <c r="AG45" s="230">
        <f t="shared" si="12"/>
        <v>323.025</v>
      </c>
      <c r="AH45" s="230">
        <f t="shared" si="12"/>
        <v>56.418749999999996</v>
      </c>
      <c r="AI45" s="208">
        <f t="shared" si="10"/>
        <v>85.2876625</v>
      </c>
      <c r="AJ45" s="208">
        <f t="shared" si="10"/>
        <v>528.7835075</v>
      </c>
      <c r="AK45" s="208">
        <f t="shared" si="10"/>
        <v>102.91377941666667</v>
      </c>
      <c r="AL45" s="234">
        <f t="shared" si="11"/>
        <v>1096.4286994166669</v>
      </c>
    </row>
    <row r="46" spans="1:38" ht="11.25" customHeight="1">
      <c r="A46" s="8">
        <v>40</v>
      </c>
      <c r="B46" s="219">
        <v>66</v>
      </c>
      <c r="C46" s="8"/>
      <c r="D46" s="383">
        <v>8</v>
      </c>
      <c r="E46" s="381">
        <f>VLOOKUP(D46,'A13 - Tabelle ohne Kinder'!$A$6:$F$13,6)</f>
        <v>62211.72</v>
      </c>
      <c r="F46" s="381">
        <f>VLOOKUP(D46,'A13 - Tabelle ohne Kinder'!$A$6:$G$13,7)</f>
        <v>45043.71</v>
      </c>
      <c r="G46" s="382">
        <f t="shared" si="13"/>
        <v>42523.71</v>
      </c>
      <c r="H46" s="19"/>
      <c r="I46" s="380">
        <v>6</v>
      </c>
      <c r="J46" s="381">
        <f>VLOOKUP(I46,'E13 - Tabelle ohne Kinder'!$B$8:$M$19,11)</f>
        <v>68230.13</v>
      </c>
      <c r="K46" s="384">
        <f>VLOOKUP(I46,'E13 - Tabelle ohne Kinder'!$B$8:$M$19,12)</f>
        <v>36930.4</v>
      </c>
      <c r="L46" s="387">
        <f t="shared" si="1"/>
        <v>-5593.309999999998</v>
      </c>
      <c r="M46" s="388">
        <f t="shared" si="3"/>
        <v>-201811.2199999999</v>
      </c>
      <c r="N46" s="8">
        <v>40</v>
      </c>
      <c r="O46" s="219">
        <v>66</v>
      </c>
      <c r="P46" s="45"/>
      <c r="Q46" s="45"/>
      <c r="R46" s="257"/>
      <c r="S46" s="200"/>
      <c r="T46" s="212"/>
      <c r="U46" s="208">
        <f t="shared" si="14"/>
        <v>323.025</v>
      </c>
      <c r="V46" s="208">
        <f t="shared" si="14"/>
        <v>56.418749999999996</v>
      </c>
      <c r="W46" s="208">
        <f t="shared" si="4"/>
        <v>85.2876625</v>
      </c>
      <c r="X46" s="208">
        <f t="shared" si="4"/>
        <v>528.7835075</v>
      </c>
      <c r="Y46" s="208">
        <f t="shared" si="4"/>
        <v>366.73694875</v>
      </c>
      <c r="Z46" s="209">
        <f t="shared" si="5"/>
        <v>1360.25186875</v>
      </c>
      <c r="AA46" s="209">
        <f t="shared" si="6"/>
        <v>5685.844166666667</v>
      </c>
      <c r="AB46" s="210">
        <f t="shared" si="7"/>
        <v>7046.096035416667</v>
      </c>
      <c r="AC46" s="211"/>
      <c r="AD46" s="224">
        <f t="shared" si="8"/>
        <v>3077.5333333333333</v>
      </c>
      <c r="AE46" s="225">
        <f t="shared" si="9"/>
        <v>3968.562702083334</v>
      </c>
      <c r="AF46" s="211"/>
      <c r="AG46" s="230">
        <f t="shared" si="12"/>
        <v>323.025</v>
      </c>
      <c r="AH46" s="230">
        <f t="shared" si="12"/>
        <v>56.418749999999996</v>
      </c>
      <c r="AI46" s="208">
        <f t="shared" si="10"/>
        <v>85.2876625</v>
      </c>
      <c r="AJ46" s="208">
        <f t="shared" si="10"/>
        <v>528.7835075</v>
      </c>
      <c r="AK46" s="208">
        <f t="shared" si="10"/>
        <v>102.91377941666667</v>
      </c>
      <c r="AL46" s="234">
        <f t="shared" si="11"/>
        <v>1096.4286994166669</v>
      </c>
    </row>
    <row r="47" spans="1:38" s="113" customFormat="1" ht="13.5" thickBot="1">
      <c r="A47" s="107"/>
      <c r="B47" s="107"/>
      <c r="C47" s="107"/>
      <c r="D47" s="104" t="s">
        <v>7</v>
      </c>
      <c r="E47" s="108">
        <f>AVERAGE(E7:E46)</f>
        <v>60661.31100000001</v>
      </c>
      <c r="F47" s="108">
        <f>AVERAGE(F7:F46)</f>
        <v>44277.82799999998</v>
      </c>
      <c r="G47" s="98">
        <f>AVERAGE(G7:G46)</f>
        <v>41757.82799999999</v>
      </c>
      <c r="H47" s="109"/>
      <c r="I47" s="104" t="s">
        <v>7</v>
      </c>
      <c r="J47" s="108">
        <f>AVERAGE(J7:J46)</f>
        <v>67484.91124999993</v>
      </c>
      <c r="K47" s="105">
        <f>AVERAGE(K7:K46)</f>
        <v>36712.54749999997</v>
      </c>
      <c r="L47" s="110">
        <f>AVERAGE(L7:L46)</f>
        <v>-5045.280499999998</v>
      </c>
      <c r="M47" s="111"/>
      <c r="N47" s="498">
        <f>L47*40</f>
        <v>-201811.2199999999</v>
      </c>
      <c r="O47" s="499"/>
      <c r="P47" s="499"/>
      <c r="Q47" s="112"/>
      <c r="R47" s="258"/>
      <c r="S47" s="232"/>
      <c r="T47" s="213" t="s">
        <v>7</v>
      </c>
      <c r="U47" s="214">
        <f aca="true" t="shared" si="15" ref="U47:AB47">AVERAGE(U7:U46)</f>
        <v>323.02499999999975</v>
      </c>
      <c r="V47" s="214">
        <f t="shared" si="15"/>
        <v>56.41875000000001</v>
      </c>
      <c r="W47" s="214">
        <f t="shared" si="15"/>
        <v>84.35613906249993</v>
      </c>
      <c r="X47" s="214">
        <f t="shared" si="15"/>
        <v>523.0080621875002</v>
      </c>
      <c r="Y47" s="214">
        <f t="shared" si="15"/>
        <v>362.73139796875</v>
      </c>
      <c r="Z47" s="215">
        <f t="shared" si="15"/>
        <v>1349.5393492187495</v>
      </c>
      <c r="AA47" s="215">
        <f t="shared" si="15"/>
        <v>5623.74260416667</v>
      </c>
      <c r="AB47" s="217">
        <f t="shared" si="15"/>
        <v>6973.28195338542</v>
      </c>
      <c r="AC47" s="211"/>
      <c r="AD47" s="226">
        <f>AVERAGE(AD7:AD46)</f>
        <v>3059.3789583333355</v>
      </c>
      <c r="AE47" s="217">
        <f>AVERAGE(AE7:AE46)</f>
        <v>3913.9029950520817</v>
      </c>
      <c r="AF47" s="211"/>
      <c r="AG47" s="231">
        <f aca="true" t="shared" si="16" ref="AG47:AL47">AVERAGE(AG7:AG46)</f>
        <v>323.02499999999975</v>
      </c>
      <c r="AH47" s="214">
        <f t="shared" si="16"/>
        <v>56.41875000000001</v>
      </c>
      <c r="AI47" s="214">
        <f t="shared" si="16"/>
        <v>84.35613906249993</v>
      </c>
      <c r="AJ47" s="214">
        <f t="shared" si="16"/>
        <v>523.0080621875002</v>
      </c>
      <c r="AK47" s="214">
        <f t="shared" si="16"/>
        <v>101.78974113541673</v>
      </c>
      <c r="AL47" s="216">
        <f t="shared" si="16"/>
        <v>1088.5976923854178</v>
      </c>
    </row>
    <row r="48" spans="4:38" s="156" customFormat="1" ht="13.5" thickTop="1">
      <c r="D48" s="153" t="s">
        <v>42</v>
      </c>
      <c r="E48" s="154">
        <f>E47/12</f>
        <v>5055.10925</v>
      </c>
      <c r="F48" s="154">
        <f>F47/12</f>
        <v>3689.818999999998</v>
      </c>
      <c r="G48" s="154">
        <f>G47/12</f>
        <v>3479.818999999999</v>
      </c>
      <c r="H48" s="154"/>
      <c r="I48" s="155"/>
      <c r="J48" s="154">
        <f>J47/12</f>
        <v>5623.742604166661</v>
      </c>
      <c r="K48" s="154">
        <f>K47/12</f>
        <v>3059.378958333331</v>
      </c>
      <c r="L48" s="154">
        <f>L47/12</f>
        <v>-420.4400416666665</v>
      </c>
      <c r="M48" s="30"/>
      <c r="N48" s="30"/>
      <c r="O48" s="30"/>
      <c r="P48" s="30"/>
      <c r="Q48" s="30"/>
      <c r="R48" s="258"/>
      <c r="S48" s="233"/>
      <c r="T48" s="220" t="s">
        <v>53</v>
      </c>
      <c r="U48" s="218"/>
      <c r="V48" s="218"/>
      <c r="W48" s="39" t="s">
        <v>66</v>
      </c>
      <c r="X48" s="243" t="s">
        <v>68</v>
      </c>
      <c r="AC48" s="152"/>
      <c r="AD48" s="152"/>
      <c r="AE48" s="152"/>
      <c r="AF48" s="152"/>
      <c r="AG48" s="152"/>
      <c r="AH48" s="152"/>
      <c r="AI48" s="152"/>
      <c r="AJ48" s="152"/>
      <c r="AK48" s="152"/>
      <c r="AL48" s="152"/>
    </row>
    <row r="49" spans="1:38" ht="12.75">
      <c r="A49" s="259"/>
      <c r="B49" s="259"/>
      <c r="C49" s="259"/>
      <c r="D49" s="257"/>
      <c r="E49" s="260"/>
      <c r="F49" s="261"/>
      <c r="G49" s="262"/>
      <c r="H49" s="263"/>
      <c r="I49" s="257"/>
      <c r="J49" s="260"/>
      <c r="K49" s="262"/>
      <c r="L49" s="264"/>
      <c r="M49" s="264"/>
      <c r="N49" s="265"/>
      <c r="O49" s="266"/>
      <c r="P49" s="267"/>
      <c r="Q49" s="267"/>
      <c r="R49" s="257"/>
      <c r="S49" s="200"/>
      <c r="T49" s="39" t="s">
        <v>65</v>
      </c>
      <c r="U49" s="221"/>
      <c r="V49" s="221"/>
      <c r="W49" s="221"/>
      <c r="X49" s="221"/>
      <c r="Y49" s="221"/>
      <c r="Z49" s="219"/>
      <c r="AA49" s="219"/>
      <c r="AB49" s="218"/>
      <c r="AC49" s="218"/>
      <c r="AD49" s="39"/>
      <c r="AE49" s="243" t="s">
        <v>67</v>
      </c>
      <c r="AF49" s="218"/>
      <c r="AH49" s="218"/>
      <c r="AI49" s="218"/>
      <c r="AJ49" s="243" t="s">
        <v>69</v>
      </c>
      <c r="AK49" s="218"/>
      <c r="AL49" s="219"/>
    </row>
    <row r="50" spans="9:11" ht="12.75">
      <c r="I50" s="246" t="s">
        <v>73</v>
      </c>
      <c r="J50" s="154">
        <f>J48-'E13 - Modell'!J48</f>
        <v>245.5482083333327</v>
      </c>
      <c r="K50" s="154">
        <f>K48-'E13 - Modell'!K48</f>
        <v>109.7080416666663</v>
      </c>
    </row>
  </sheetData>
  <sheetProtection/>
  <mergeCells count="3">
    <mergeCell ref="D5:G5"/>
    <mergeCell ref="I5:M5"/>
    <mergeCell ref="N47:P47"/>
  </mergeCells>
  <hyperlinks>
    <hyperlink ref="AJ49" r:id="rId1" display="http://www.lohn-info.de/beitragsberechnung.html"/>
    <hyperlink ref="AE49" r:id="rId2" display="http://www.aok-bv.de/zahlen/gesundheitswesen/index_00529.html"/>
  </hyperlinks>
  <printOptions/>
  <pageMargins left="0.57" right="0.18" top="0.19" bottom="0.2" header="0.19" footer="0.17"/>
  <pageSetup horizontalDpi="600" verticalDpi="600" orientation="landscape" paperSize="9" r:id="rId3"/>
</worksheet>
</file>

<file path=xl/worksheets/sheet7.xml><?xml version="1.0" encoding="utf-8"?>
<worksheet xmlns="http://schemas.openxmlformats.org/spreadsheetml/2006/main" xmlns:r="http://schemas.openxmlformats.org/officeDocument/2006/relationships">
  <dimension ref="A1:AL53"/>
  <sheetViews>
    <sheetView zoomScalePageLayoutView="0" workbookViewId="0" topLeftCell="M1">
      <selection activeCell="U1" sqref="U1:AL5"/>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1.421875" style="3" customWidth="1"/>
    <col min="11" max="11" width="11.57421875" style="4" customWidth="1"/>
    <col min="12" max="12" width="10.8515625" style="25" customWidth="1"/>
    <col min="13" max="13" width="11.00390625" style="25" customWidth="1"/>
    <col min="14" max="14" width="5.57421875" style="6" customWidth="1"/>
    <col min="15" max="15" width="4.28125" style="25" customWidth="1"/>
    <col min="16" max="16" width="9.28125" style="29" customWidth="1"/>
    <col min="17" max="17" width="7.28125" style="29" customWidth="1"/>
    <col min="18" max="18" width="3.28125" style="0" customWidth="1"/>
    <col min="19" max="19" width="3.421875" style="0" customWidth="1"/>
    <col min="20" max="20" width="4.421875" style="0" customWidth="1"/>
    <col min="27" max="27" width="12.421875" style="0" customWidth="1"/>
    <col min="29" max="29" width="17.8515625" style="0" customWidth="1"/>
    <col min="32" max="32" width="4.140625" style="0" customWidth="1"/>
  </cols>
  <sheetData>
    <row r="1" spans="4:38" ht="12.75" customHeight="1">
      <c r="D1" s="33" t="s">
        <v>84</v>
      </c>
      <c r="P1" s="21" t="str">
        <f>Grunddaten!A1</f>
        <v>PKV/PPV-Beitrag:</v>
      </c>
      <c r="Q1" s="32">
        <v>210</v>
      </c>
      <c r="R1" s="403"/>
      <c r="S1" s="200"/>
      <c r="T1" s="200"/>
      <c r="U1" s="2" t="s">
        <v>45</v>
      </c>
      <c r="X1" s="242" t="s">
        <v>125</v>
      </c>
      <c r="Z1" s="201"/>
      <c r="AA1" s="201"/>
      <c r="AB1" s="211">
        <v>53100</v>
      </c>
      <c r="AC1" s="116" t="s">
        <v>126</v>
      </c>
      <c r="AE1" s="135"/>
      <c r="AF1" s="2"/>
      <c r="AG1" s="2" t="s">
        <v>55</v>
      </c>
      <c r="AL1" s="201"/>
    </row>
    <row r="2" spans="18:38" ht="2.25" customHeight="1">
      <c r="R2" s="403"/>
      <c r="S2" s="200"/>
      <c r="T2" s="200"/>
      <c r="Z2" s="201"/>
      <c r="AA2" s="201"/>
      <c r="AB2" s="2"/>
      <c r="AC2" s="116"/>
      <c r="AD2" s="116"/>
      <c r="AE2" s="135"/>
      <c r="AF2" s="2"/>
      <c r="AL2" s="201"/>
    </row>
    <row r="3" spans="1:38" ht="12.75">
      <c r="A3" s="8"/>
      <c r="B3" s="8"/>
      <c r="C3" s="8"/>
      <c r="D3" s="394" t="s">
        <v>113</v>
      </c>
      <c r="E3" s="296"/>
      <c r="F3" s="302"/>
      <c r="G3" s="135"/>
      <c r="H3" s="135"/>
      <c r="I3" s="116"/>
      <c r="K3" s="300" t="s">
        <v>92</v>
      </c>
      <c r="L3" s="324">
        <f>Grunddaten!C10</f>
        <v>43374</v>
      </c>
      <c r="M3" s="26"/>
      <c r="N3" s="22"/>
      <c r="O3" s="26"/>
      <c r="P3" s="30"/>
      <c r="Q3" s="30"/>
      <c r="R3" s="403"/>
      <c r="S3" s="200"/>
      <c r="T3" s="200"/>
      <c r="U3" t="s">
        <v>44</v>
      </c>
      <c r="V3" t="s">
        <v>44</v>
      </c>
      <c r="W3" t="s">
        <v>44</v>
      </c>
      <c r="X3" t="s">
        <v>44</v>
      </c>
      <c r="Y3" t="s">
        <v>44</v>
      </c>
      <c r="Z3" s="201"/>
      <c r="AA3" s="201" t="s">
        <v>127</v>
      </c>
      <c r="AB3" s="211">
        <v>78000</v>
      </c>
      <c r="AC3" s="116" t="s">
        <v>126</v>
      </c>
      <c r="AD3" s="116"/>
      <c r="AE3" s="135"/>
      <c r="AF3" s="2"/>
      <c r="AG3" t="s">
        <v>44</v>
      </c>
      <c r="AH3" t="s">
        <v>44</v>
      </c>
      <c r="AI3" t="s">
        <v>44</v>
      </c>
      <c r="AJ3" t="s">
        <v>44</v>
      </c>
      <c r="AK3" t="s">
        <v>44</v>
      </c>
      <c r="AL3" s="201"/>
    </row>
    <row r="4" spans="1:38" ht="3" customHeight="1">
      <c r="A4" s="8"/>
      <c r="B4" s="8"/>
      <c r="C4" s="8"/>
      <c r="D4" s="9"/>
      <c r="E4" s="10"/>
      <c r="F4" s="10"/>
      <c r="G4" s="11"/>
      <c r="H4" s="12"/>
      <c r="I4" s="9"/>
      <c r="J4" s="10"/>
      <c r="K4" s="11"/>
      <c r="L4" s="26"/>
      <c r="M4" s="26"/>
      <c r="N4" s="22"/>
      <c r="O4" s="26"/>
      <c r="P4" s="30"/>
      <c r="Q4" s="30"/>
      <c r="R4" s="403"/>
      <c r="S4" s="200"/>
      <c r="T4" s="200"/>
      <c r="Z4" s="201"/>
      <c r="AA4" s="201"/>
      <c r="AB4" s="2"/>
      <c r="AC4" s="2"/>
      <c r="AD4" s="116"/>
      <c r="AE4" s="135"/>
      <c r="AF4" s="2"/>
      <c r="AL4" s="201"/>
    </row>
    <row r="5" spans="1:38" ht="35.25" customHeight="1">
      <c r="A5" s="8"/>
      <c r="B5" s="8"/>
      <c r="C5" s="8"/>
      <c r="D5" s="500" t="s">
        <v>93</v>
      </c>
      <c r="E5" s="501"/>
      <c r="F5" s="501"/>
      <c r="G5" s="502"/>
      <c r="H5" s="24"/>
      <c r="I5" s="493" t="s">
        <v>94</v>
      </c>
      <c r="J5" s="494"/>
      <c r="K5" s="494"/>
      <c r="L5" s="494"/>
      <c r="M5" s="495"/>
      <c r="N5" s="55"/>
      <c r="O5" s="55"/>
      <c r="P5" s="55"/>
      <c r="Q5" s="55"/>
      <c r="R5" s="403"/>
      <c r="S5" s="200"/>
      <c r="T5" s="200"/>
      <c r="U5" s="222">
        <v>0.073</v>
      </c>
      <c r="V5" s="223">
        <v>0.01275</v>
      </c>
      <c r="W5" s="222">
        <v>0.015</v>
      </c>
      <c r="X5" s="222">
        <v>0.093</v>
      </c>
      <c r="Y5" s="222">
        <v>0.0645</v>
      </c>
      <c r="Z5" s="222">
        <f>SUM(U5:Y5)</f>
        <v>0.25825</v>
      </c>
      <c r="AA5" s="201"/>
      <c r="AB5" s="2"/>
      <c r="AC5" s="2"/>
      <c r="AD5" s="116"/>
      <c r="AE5" s="135"/>
      <c r="AF5" s="2"/>
      <c r="AG5" s="222">
        <v>0.073</v>
      </c>
      <c r="AH5" s="223">
        <v>0.01275</v>
      </c>
      <c r="AI5" s="222">
        <v>0.015</v>
      </c>
      <c r="AJ5" s="222">
        <v>0.093</v>
      </c>
      <c r="AK5" s="222">
        <v>0.0181</v>
      </c>
      <c r="AL5" s="222">
        <f>SUM(AG5:AK5)</f>
        <v>0.21184999999999998</v>
      </c>
    </row>
    <row r="6" spans="1:38" ht="33" customHeight="1">
      <c r="A6" s="106" t="s">
        <v>30</v>
      </c>
      <c r="B6" s="13" t="s">
        <v>1</v>
      </c>
      <c r="C6" s="13"/>
      <c r="D6" s="56" t="s">
        <v>2</v>
      </c>
      <c r="E6" s="57" t="s">
        <v>4</v>
      </c>
      <c r="F6" s="57" t="s">
        <v>3</v>
      </c>
      <c r="G6" s="58" t="s">
        <v>24</v>
      </c>
      <c r="H6" s="15"/>
      <c r="I6" s="56" t="s">
        <v>2</v>
      </c>
      <c r="J6" s="57" t="s">
        <v>5</v>
      </c>
      <c r="K6" s="59" t="s">
        <v>6</v>
      </c>
      <c r="L6" s="60" t="s">
        <v>8</v>
      </c>
      <c r="M6" s="61" t="s">
        <v>25</v>
      </c>
      <c r="N6" s="106" t="s">
        <v>30</v>
      </c>
      <c r="O6" s="13" t="s">
        <v>1</v>
      </c>
      <c r="P6" s="46"/>
      <c r="Q6" s="46"/>
      <c r="R6" s="403"/>
      <c r="S6" s="200"/>
      <c r="T6" s="202"/>
      <c r="U6" s="203" t="s">
        <v>57</v>
      </c>
      <c r="V6" s="203" t="s">
        <v>46</v>
      </c>
      <c r="W6" s="203" t="s">
        <v>79</v>
      </c>
      <c r="X6" s="203" t="s">
        <v>71</v>
      </c>
      <c r="Y6" s="203" t="s">
        <v>56</v>
      </c>
      <c r="Z6" s="204" t="s">
        <v>49</v>
      </c>
      <c r="AA6" s="204" t="s">
        <v>50</v>
      </c>
      <c r="AB6" s="205" t="s">
        <v>51</v>
      </c>
      <c r="AC6" s="206"/>
      <c r="AD6" s="227" t="s">
        <v>52</v>
      </c>
      <c r="AE6" s="228" t="s">
        <v>54</v>
      </c>
      <c r="AF6" s="206"/>
      <c r="AG6" s="229" t="s">
        <v>57</v>
      </c>
      <c r="AH6" s="203" t="s">
        <v>46</v>
      </c>
      <c r="AI6" s="203" t="s">
        <v>47</v>
      </c>
      <c r="AJ6" s="203" t="s">
        <v>48</v>
      </c>
      <c r="AK6" s="203" t="s">
        <v>56</v>
      </c>
      <c r="AL6" s="235" t="s">
        <v>49</v>
      </c>
    </row>
    <row r="7" spans="1:38" ht="11.25" customHeight="1">
      <c r="A7" s="8">
        <v>1</v>
      </c>
      <c r="B7" s="8">
        <v>27</v>
      </c>
      <c r="C7" s="8"/>
      <c r="D7" s="16">
        <v>1</v>
      </c>
      <c r="E7" s="17">
        <f>VLOOKUP(D7,'A13 - Tabelle mit 2 Kindern'!$A$6:$F$13,6)</f>
        <v>51347.64</v>
      </c>
      <c r="F7" s="17">
        <f>VLOOKUP(D7,'A13 - Tabelle mit 2 Kindern'!$A$6:$G$13,7)</f>
        <v>39047.54</v>
      </c>
      <c r="G7" s="18">
        <f aca="true" t="shared" si="0" ref="G7:G34">F7-12*$Q$1</f>
        <v>36527.54</v>
      </c>
      <c r="H7" s="19"/>
      <c r="I7" s="16">
        <v>3</v>
      </c>
      <c r="J7" s="17">
        <f>VLOOKUP(I7,'E13 - Tabelle mit 2 Kindern'!$B$8:$M$20,11)</f>
        <v>53664.63</v>
      </c>
      <c r="K7" s="20">
        <f>VLOOKUP(I7,'E13 - Tabelle mit 2 Kindern'!$B$8:$M$20,12)</f>
        <v>30628.85</v>
      </c>
      <c r="L7" s="27">
        <f aca="true" t="shared" si="1" ref="L7:L46">K7-G7</f>
        <v>-5898.690000000002</v>
      </c>
      <c r="M7" s="31">
        <f>L7</f>
        <v>-5898.690000000002</v>
      </c>
      <c r="N7" s="8">
        <v>1</v>
      </c>
      <c r="O7" s="8">
        <v>27</v>
      </c>
      <c r="P7" s="45"/>
      <c r="Q7" s="45"/>
      <c r="R7" s="403"/>
      <c r="S7" s="200"/>
      <c r="T7" s="207"/>
      <c r="U7" s="208">
        <f aca="true" t="shared" si="2" ref="U7:V26">IF(($J7&lt;$AB$1),$J7/12*U$5,$AB$1/12*U$5)</f>
        <v>323.025</v>
      </c>
      <c r="V7" s="208">
        <f t="shared" si="2"/>
        <v>56.418749999999996</v>
      </c>
      <c r="W7" s="208">
        <f aca="true" t="shared" si="3" ref="W7:Y26">$J7/12*W$5</f>
        <v>67.0807875</v>
      </c>
      <c r="X7" s="208">
        <f t="shared" si="3"/>
        <v>415.90088249999997</v>
      </c>
      <c r="Y7" s="208">
        <f t="shared" si="3"/>
        <v>288.44738624999997</v>
      </c>
      <c r="Z7" s="209">
        <f aca="true" t="shared" si="4" ref="Z7:Z46">SUM(U7:Y7)</f>
        <v>1150.87280625</v>
      </c>
      <c r="AA7" s="209">
        <f aca="true" t="shared" si="5" ref="AA7:AA46">J7/12</f>
        <v>4472.0525</v>
      </c>
      <c r="AB7" s="210">
        <f aca="true" t="shared" si="6" ref="AB7:AB46">AA7+Z7</f>
        <v>5622.925306249999</v>
      </c>
      <c r="AC7" s="211"/>
      <c r="AD7" s="224">
        <f aca="true" t="shared" si="7" ref="AD7:AD46">K7/12</f>
        <v>2552.4041666666667</v>
      </c>
      <c r="AE7" s="225">
        <f aca="true" t="shared" si="8" ref="AE7:AE46">AB7-AD7</f>
        <v>3070.5211395833326</v>
      </c>
      <c r="AF7" s="211"/>
      <c r="AG7" s="230">
        <f aca="true" t="shared" si="9" ref="AG7:AH26">IF(($J7&lt;$AB$1),$J7/12*AG$5,$AB$1/12*AG$5)</f>
        <v>323.025</v>
      </c>
      <c r="AH7" s="230">
        <f t="shared" si="9"/>
        <v>56.418749999999996</v>
      </c>
      <c r="AI7" s="208">
        <f aca="true" t="shared" si="10" ref="AI7:AK26">$J7/12*AI$5</f>
        <v>67.0807875</v>
      </c>
      <c r="AJ7" s="208">
        <f t="shared" si="10"/>
        <v>415.90088249999997</v>
      </c>
      <c r="AK7" s="208">
        <f t="shared" si="10"/>
        <v>80.94415025</v>
      </c>
      <c r="AL7" s="234">
        <f aca="true" t="shared" si="11" ref="AL7:AL46">SUM(AG7:AK7)</f>
        <v>943.3695702499999</v>
      </c>
    </row>
    <row r="8" spans="1:38" ht="11.25" customHeight="1">
      <c r="A8" s="8">
        <v>2</v>
      </c>
      <c r="B8" s="8">
        <v>28</v>
      </c>
      <c r="C8" s="8"/>
      <c r="D8" s="16">
        <v>2</v>
      </c>
      <c r="E8" s="17">
        <f>VLOOKUP(D8,'A13 - Tabelle mit 2 Kindern'!$A$6:$F$13,6)</f>
        <v>53669.04</v>
      </c>
      <c r="F8" s="17">
        <f>VLOOKUP(D8,'A13 - Tabelle mit 2 Kindern'!$A$6:$G$13,7)</f>
        <v>40401.52</v>
      </c>
      <c r="G8" s="18">
        <f t="shared" si="0"/>
        <v>37881.52</v>
      </c>
      <c r="H8" s="19"/>
      <c r="I8" s="16">
        <v>3</v>
      </c>
      <c r="J8" s="17">
        <f>VLOOKUP(I8,'E13 - Tabelle mit 2 Kindern'!$B$8:$M$20,11)</f>
        <v>53664.63</v>
      </c>
      <c r="K8" s="20">
        <f>VLOOKUP(I8,'E13 - Tabelle mit 2 Kindern'!$B$8:$M$20,12)</f>
        <v>30628.85</v>
      </c>
      <c r="L8" s="27">
        <f t="shared" si="1"/>
        <v>-7252.669999999998</v>
      </c>
      <c r="M8" s="31">
        <f aca="true" t="shared" si="12" ref="M8:M46">L8+M7</f>
        <v>-13151.36</v>
      </c>
      <c r="N8" s="8">
        <v>2</v>
      </c>
      <c r="O8" s="8">
        <v>28</v>
      </c>
      <c r="P8" s="45"/>
      <c r="Q8" s="45"/>
      <c r="R8" s="403"/>
      <c r="S8" s="200"/>
      <c r="T8" s="207"/>
      <c r="U8" s="208">
        <f t="shared" si="2"/>
        <v>323.025</v>
      </c>
      <c r="V8" s="208">
        <f t="shared" si="2"/>
        <v>56.418749999999996</v>
      </c>
      <c r="W8" s="208">
        <f t="shared" si="3"/>
        <v>67.0807875</v>
      </c>
      <c r="X8" s="208">
        <f t="shared" si="3"/>
        <v>415.90088249999997</v>
      </c>
      <c r="Y8" s="208">
        <f t="shared" si="3"/>
        <v>288.44738624999997</v>
      </c>
      <c r="Z8" s="209">
        <f t="shared" si="4"/>
        <v>1150.87280625</v>
      </c>
      <c r="AA8" s="209">
        <f t="shared" si="5"/>
        <v>4472.0525</v>
      </c>
      <c r="AB8" s="210">
        <f t="shared" si="6"/>
        <v>5622.925306249999</v>
      </c>
      <c r="AC8" s="211"/>
      <c r="AD8" s="224">
        <f t="shared" si="7"/>
        <v>2552.4041666666667</v>
      </c>
      <c r="AE8" s="225">
        <f t="shared" si="8"/>
        <v>3070.5211395833326</v>
      </c>
      <c r="AF8" s="211"/>
      <c r="AG8" s="230">
        <f t="shared" si="9"/>
        <v>323.025</v>
      </c>
      <c r="AH8" s="230">
        <f t="shared" si="9"/>
        <v>56.418749999999996</v>
      </c>
      <c r="AI8" s="208">
        <f t="shared" si="10"/>
        <v>67.0807875</v>
      </c>
      <c r="AJ8" s="208">
        <f t="shared" si="10"/>
        <v>415.90088249999997</v>
      </c>
      <c r="AK8" s="208">
        <f t="shared" si="10"/>
        <v>80.94415025</v>
      </c>
      <c r="AL8" s="234">
        <f t="shared" si="11"/>
        <v>943.3695702499999</v>
      </c>
    </row>
    <row r="9" spans="1:38" ht="11.25" customHeight="1">
      <c r="A9" s="8">
        <v>3</v>
      </c>
      <c r="B9" s="8">
        <v>29</v>
      </c>
      <c r="C9" s="8"/>
      <c r="D9" s="16">
        <v>2</v>
      </c>
      <c r="E9" s="17">
        <f>VLOOKUP(D9,'A13 - Tabelle mit 2 Kindern'!$A$6:$F$13,6)</f>
        <v>53669.04</v>
      </c>
      <c r="F9" s="17">
        <f>VLOOKUP(D9,'A13 - Tabelle mit 2 Kindern'!$A$6:$G$13,7)</f>
        <v>40401.52</v>
      </c>
      <c r="G9" s="18">
        <f t="shared" si="0"/>
        <v>37881.52</v>
      </c>
      <c r="H9" s="19"/>
      <c r="I9" s="16">
        <v>4</v>
      </c>
      <c r="J9" s="17">
        <f>VLOOKUP(I9,'E13 - Tabelle mit 2 Kindern'!$B$8:$M$20,11)</f>
        <v>58944.38</v>
      </c>
      <c r="K9" s="20">
        <f>VLOOKUP(I9,'E13 - Tabelle mit 2 Kindern'!$B$8:$M$20,12)</f>
        <v>33068.06</v>
      </c>
      <c r="L9" s="27">
        <f t="shared" si="1"/>
        <v>-4813.459999999999</v>
      </c>
      <c r="M9" s="31">
        <f t="shared" si="12"/>
        <v>-17964.82</v>
      </c>
      <c r="N9" s="8">
        <v>3</v>
      </c>
      <c r="O9" s="8">
        <v>29</v>
      </c>
      <c r="P9" s="45"/>
      <c r="Q9" s="45"/>
      <c r="R9" s="403"/>
      <c r="S9" s="200"/>
      <c r="T9" s="207"/>
      <c r="U9" s="208">
        <f t="shared" si="2"/>
        <v>323.025</v>
      </c>
      <c r="V9" s="208">
        <f t="shared" si="2"/>
        <v>56.418749999999996</v>
      </c>
      <c r="W9" s="208">
        <f t="shared" si="3"/>
        <v>73.680475</v>
      </c>
      <c r="X9" s="208">
        <f t="shared" si="3"/>
        <v>456.818945</v>
      </c>
      <c r="Y9" s="208">
        <f t="shared" si="3"/>
        <v>316.8260425</v>
      </c>
      <c r="Z9" s="209">
        <f t="shared" si="4"/>
        <v>1226.7692125</v>
      </c>
      <c r="AA9" s="209">
        <f t="shared" si="5"/>
        <v>4912.031666666667</v>
      </c>
      <c r="AB9" s="210">
        <f t="shared" si="6"/>
        <v>6138.800879166667</v>
      </c>
      <c r="AC9" s="211"/>
      <c r="AD9" s="224">
        <f t="shared" si="7"/>
        <v>2755.6716666666666</v>
      </c>
      <c r="AE9" s="225">
        <f t="shared" si="8"/>
        <v>3383.1292125000004</v>
      </c>
      <c r="AF9" s="211"/>
      <c r="AG9" s="230">
        <f t="shared" si="9"/>
        <v>323.025</v>
      </c>
      <c r="AH9" s="230">
        <f t="shared" si="9"/>
        <v>56.418749999999996</v>
      </c>
      <c r="AI9" s="208">
        <f t="shared" si="10"/>
        <v>73.680475</v>
      </c>
      <c r="AJ9" s="208">
        <f t="shared" si="10"/>
        <v>456.818945</v>
      </c>
      <c r="AK9" s="208">
        <f t="shared" si="10"/>
        <v>88.90777316666667</v>
      </c>
      <c r="AL9" s="234">
        <f t="shared" si="11"/>
        <v>998.8509431666666</v>
      </c>
    </row>
    <row r="10" spans="1:38" ht="11.25" customHeight="1">
      <c r="A10" s="8">
        <v>4</v>
      </c>
      <c r="B10" s="8">
        <v>30</v>
      </c>
      <c r="C10" s="8"/>
      <c r="D10" s="16">
        <v>2</v>
      </c>
      <c r="E10" s="17">
        <f>VLOOKUP(D10,'A13 - Tabelle mit 2 Kindern'!$A$6:$F$13,6)</f>
        <v>53669.04</v>
      </c>
      <c r="F10" s="17">
        <f>VLOOKUP(D10,'A13 - Tabelle mit 2 Kindern'!$A$6:$G$13,7)</f>
        <v>40401.52</v>
      </c>
      <c r="G10" s="18">
        <f t="shared" si="0"/>
        <v>37881.52</v>
      </c>
      <c r="H10" s="19"/>
      <c r="I10" s="16">
        <v>4</v>
      </c>
      <c r="J10" s="17">
        <f>VLOOKUP(I10,'E13 - Tabelle mit 2 Kindern'!$B$8:$M$20,11)</f>
        <v>58944.38</v>
      </c>
      <c r="K10" s="20">
        <f>VLOOKUP(I10,'E13 - Tabelle mit 2 Kindern'!$B$8:$M$20,12)</f>
        <v>33068.06</v>
      </c>
      <c r="L10" s="27">
        <f t="shared" si="1"/>
        <v>-4813.459999999999</v>
      </c>
      <c r="M10" s="31">
        <f t="shared" si="12"/>
        <v>-22778.28</v>
      </c>
      <c r="N10" s="8">
        <v>4</v>
      </c>
      <c r="O10" s="8">
        <v>30</v>
      </c>
      <c r="P10" s="45"/>
      <c r="Q10" s="45"/>
      <c r="R10" s="403"/>
      <c r="S10" s="200"/>
      <c r="T10" s="207"/>
      <c r="U10" s="208">
        <f t="shared" si="2"/>
        <v>323.025</v>
      </c>
      <c r="V10" s="208">
        <f t="shared" si="2"/>
        <v>56.418749999999996</v>
      </c>
      <c r="W10" s="208">
        <f t="shared" si="3"/>
        <v>73.680475</v>
      </c>
      <c r="X10" s="208">
        <f t="shared" si="3"/>
        <v>456.818945</v>
      </c>
      <c r="Y10" s="208">
        <f t="shared" si="3"/>
        <v>316.8260425</v>
      </c>
      <c r="Z10" s="209">
        <f t="shared" si="4"/>
        <v>1226.7692125</v>
      </c>
      <c r="AA10" s="209">
        <f t="shared" si="5"/>
        <v>4912.031666666667</v>
      </c>
      <c r="AB10" s="210">
        <f t="shared" si="6"/>
        <v>6138.800879166667</v>
      </c>
      <c r="AC10" s="211"/>
      <c r="AD10" s="224">
        <f t="shared" si="7"/>
        <v>2755.6716666666666</v>
      </c>
      <c r="AE10" s="225">
        <f t="shared" si="8"/>
        <v>3383.1292125000004</v>
      </c>
      <c r="AF10" s="211"/>
      <c r="AG10" s="230">
        <f t="shared" si="9"/>
        <v>323.025</v>
      </c>
      <c r="AH10" s="230">
        <f t="shared" si="9"/>
        <v>56.418749999999996</v>
      </c>
      <c r="AI10" s="208">
        <f t="shared" si="10"/>
        <v>73.680475</v>
      </c>
      <c r="AJ10" s="208">
        <f t="shared" si="10"/>
        <v>456.818945</v>
      </c>
      <c r="AK10" s="208">
        <f t="shared" si="10"/>
        <v>88.90777316666667</v>
      </c>
      <c r="AL10" s="234">
        <f t="shared" si="11"/>
        <v>998.8509431666666</v>
      </c>
    </row>
    <row r="11" spans="1:38" ht="11.25" customHeight="1">
      <c r="A11" s="8">
        <v>5</v>
      </c>
      <c r="B11" s="8">
        <v>31</v>
      </c>
      <c r="C11" s="8"/>
      <c r="D11" s="16">
        <v>3</v>
      </c>
      <c r="E11" s="17">
        <f>VLOOKUP(D11,'A13 - Tabelle mit 2 Kindern'!$A$6:$F$13,6)</f>
        <v>55990.2</v>
      </c>
      <c r="F11" s="17">
        <f>VLOOKUP(D11,'A13 - Tabelle mit 2 Kindern'!$A$6:$G$13,7)</f>
        <v>41731.94</v>
      </c>
      <c r="G11" s="18">
        <f t="shared" si="0"/>
        <v>39211.94</v>
      </c>
      <c r="H11" s="19"/>
      <c r="I11" s="16">
        <v>4</v>
      </c>
      <c r="J11" s="17">
        <f>VLOOKUP(I11,'E13 - Tabelle mit 2 Kindern'!$B$8:$M$20,11)</f>
        <v>58944.38</v>
      </c>
      <c r="K11" s="20">
        <f>VLOOKUP(I11,'E13 - Tabelle mit 2 Kindern'!$B$8:$M$20,12)</f>
        <v>33068.06</v>
      </c>
      <c r="L11" s="27">
        <f t="shared" si="1"/>
        <v>-6143.880000000005</v>
      </c>
      <c r="M11" s="31">
        <f t="shared" si="12"/>
        <v>-28922.160000000003</v>
      </c>
      <c r="N11" s="8">
        <v>5</v>
      </c>
      <c r="O11" s="8">
        <v>31</v>
      </c>
      <c r="P11" s="45"/>
      <c r="Q11" s="45"/>
      <c r="R11" s="403"/>
      <c r="S11" s="200"/>
      <c r="T11" s="207"/>
      <c r="U11" s="208">
        <f t="shared" si="2"/>
        <v>323.025</v>
      </c>
      <c r="V11" s="208">
        <f t="shared" si="2"/>
        <v>56.418749999999996</v>
      </c>
      <c r="W11" s="208">
        <f t="shared" si="3"/>
        <v>73.680475</v>
      </c>
      <c r="X11" s="208">
        <f t="shared" si="3"/>
        <v>456.818945</v>
      </c>
      <c r="Y11" s="208">
        <f t="shared" si="3"/>
        <v>316.8260425</v>
      </c>
      <c r="Z11" s="209">
        <f t="shared" si="4"/>
        <v>1226.7692125</v>
      </c>
      <c r="AA11" s="209">
        <f t="shared" si="5"/>
        <v>4912.031666666667</v>
      </c>
      <c r="AB11" s="210">
        <f t="shared" si="6"/>
        <v>6138.800879166667</v>
      </c>
      <c r="AC11" s="211"/>
      <c r="AD11" s="224">
        <f t="shared" si="7"/>
        <v>2755.6716666666666</v>
      </c>
      <c r="AE11" s="225">
        <f t="shared" si="8"/>
        <v>3383.1292125000004</v>
      </c>
      <c r="AF11" s="211"/>
      <c r="AG11" s="230">
        <f t="shared" si="9"/>
        <v>323.025</v>
      </c>
      <c r="AH11" s="230">
        <f t="shared" si="9"/>
        <v>56.418749999999996</v>
      </c>
      <c r="AI11" s="208">
        <f t="shared" si="10"/>
        <v>73.680475</v>
      </c>
      <c r="AJ11" s="208">
        <f t="shared" si="10"/>
        <v>456.818945</v>
      </c>
      <c r="AK11" s="208">
        <f t="shared" si="10"/>
        <v>88.90777316666667</v>
      </c>
      <c r="AL11" s="234">
        <f t="shared" si="11"/>
        <v>998.8509431666666</v>
      </c>
    </row>
    <row r="12" spans="1:38" ht="11.25" customHeight="1">
      <c r="A12" s="8">
        <v>6</v>
      </c>
      <c r="B12" s="8">
        <v>32</v>
      </c>
      <c r="C12" s="8"/>
      <c r="D12" s="16">
        <v>3</v>
      </c>
      <c r="E12" s="17">
        <f>VLOOKUP(D12,'A13 - Tabelle mit 2 Kindern'!$A$6:$F$13,6)</f>
        <v>55990.2</v>
      </c>
      <c r="F12" s="17">
        <f>VLOOKUP(D12,'A13 - Tabelle mit 2 Kindern'!$A$6:$G$13,7)</f>
        <v>41731.94</v>
      </c>
      <c r="G12" s="18">
        <f t="shared" si="0"/>
        <v>39211.94</v>
      </c>
      <c r="H12" s="19"/>
      <c r="I12" s="16">
        <v>5</v>
      </c>
      <c r="J12" s="17">
        <f>VLOOKUP(I12,'E13 - Tabelle mit 2 Kindern'!$B$8:$M$20,11)</f>
        <v>66242.88</v>
      </c>
      <c r="K12" s="20">
        <f>VLOOKUP(I12,'E13 - Tabelle mit 2 Kindern'!$B$8:$M$20,12)</f>
        <v>36242.48</v>
      </c>
      <c r="L12" s="27">
        <f t="shared" si="1"/>
        <v>-2969.459999999999</v>
      </c>
      <c r="M12" s="31">
        <f t="shared" si="12"/>
        <v>-31891.620000000003</v>
      </c>
      <c r="N12" s="8">
        <v>6</v>
      </c>
      <c r="O12" s="8">
        <v>32</v>
      </c>
      <c r="P12" s="45"/>
      <c r="Q12" s="45"/>
      <c r="R12" s="403"/>
      <c r="S12" s="200"/>
      <c r="T12" s="207"/>
      <c r="U12" s="208">
        <f t="shared" si="2"/>
        <v>323.025</v>
      </c>
      <c r="V12" s="208">
        <f t="shared" si="2"/>
        <v>56.418749999999996</v>
      </c>
      <c r="W12" s="208">
        <f t="shared" si="3"/>
        <v>82.8036</v>
      </c>
      <c r="X12" s="208">
        <f t="shared" si="3"/>
        <v>513.38232</v>
      </c>
      <c r="Y12" s="208">
        <f t="shared" si="3"/>
        <v>356.05548000000005</v>
      </c>
      <c r="Z12" s="209">
        <f t="shared" si="4"/>
        <v>1331.68515</v>
      </c>
      <c r="AA12" s="209">
        <f t="shared" si="5"/>
        <v>5520.240000000001</v>
      </c>
      <c r="AB12" s="210">
        <f t="shared" si="6"/>
        <v>6851.925150000001</v>
      </c>
      <c r="AC12" s="211"/>
      <c r="AD12" s="224">
        <f t="shared" si="7"/>
        <v>3020.206666666667</v>
      </c>
      <c r="AE12" s="225">
        <f t="shared" si="8"/>
        <v>3831.718483333334</v>
      </c>
      <c r="AF12" s="211"/>
      <c r="AG12" s="230">
        <f t="shared" si="9"/>
        <v>323.025</v>
      </c>
      <c r="AH12" s="230">
        <f t="shared" si="9"/>
        <v>56.418749999999996</v>
      </c>
      <c r="AI12" s="208">
        <f t="shared" si="10"/>
        <v>82.8036</v>
      </c>
      <c r="AJ12" s="208">
        <f t="shared" si="10"/>
        <v>513.38232</v>
      </c>
      <c r="AK12" s="208">
        <f t="shared" si="10"/>
        <v>99.91634400000002</v>
      </c>
      <c r="AL12" s="234">
        <f t="shared" si="11"/>
        <v>1075.546014</v>
      </c>
    </row>
    <row r="13" spans="1:38" ht="11.25" customHeight="1">
      <c r="A13" s="8">
        <v>7</v>
      </c>
      <c r="B13" s="8">
        <v>33</v>
      </c>
      <c r="C13" s="8"/>
      <c r="D13" s="16">
        <v>3</v>
      </c>
      <c r="E13" s="17">
        <f>VLOOKUP(D13,'A13 - Tabelle mit 2 Kindern'!$A$6:$F$13,6)</f>
        <v>55990.2</v>
      </c>
      <c r="F13" s="17">
        <f>VLOOKUP(D13,'A13 - Tabelle mit 2 Kindern'!$A$6:$G$13,7)</f>
        <v>41731.94</v>
      </c>
      <c r="G13" s="18">
        <f t="shared" si="0"/>
        <v>39211.94</v>
      </c>
      <c r="H13" s="19"/>
      <c r="I13" s="318">
        <v>5</v>
      </c>
      <c r="J13" s="17">
        <f>VLOOKUP(I13,'E13 - Tabelle mit 2 Kindern'!$B$8:$M$20,11)</f>
        <v>66242.88</v>
      </c>
      <c r="K13" s="20">
        <f>VLOOKUP(I13,'E13 - Tabelle mit 2 Kindern'!$B$8:$M$20,12)</f>
        <v>36242.48</v>
      </c>
      <c r="L13" s="27">
        <f t="shared" si="1"/>
        <v>-2969.459999999999</v>
      </c>
      <c r="M13" s="31">
        <f t="shared" si="12"/>
        <v>-34861.08</v>
      </c>
      <c r="N13" s="8">
        <v>7</v>
      </c>
      <c r="O13" s="8">
        <v>33</v>
      </c>
      <c r="P13" s="45"/>
      <c r="Q13" s="45"/>
      <c r="R13" s="403"/>
      <c r="S13" s="200"/>
      <c r="T13" s="207"/>
      <c r="U13" s="208">
        <f t="shared" si="2"/>
        <v>323.025</v>
      </c>
      <c r="V13" s="208">
        <f t="shared" si="2"/>
        <v>56.418749999999996</v>
      </c>
      <c r="W13" s="208">
        <f t="shared" si="3"/>
        <v>82.8036</v>
      </c>
      <c r="X13" s="208">
        <f t="shared" si="3"/>
        <v>513.38232</v>
      </c>
      <c r="Y13" s="208">
        <f t="shared" si="3"/>
        <v>356.05548000000005</v>
      </c>
      <c r="Z13" s="209">
        <f t="shared" si="4"/>
        <v>1331.68515</v>
      </c>
      <c r="AA13" s="209">
        <f t="shared" si="5"/>
        <v>5520.240000000001</v>
      </c>
      <c r="AB13" s="210">
        <f t="shared" si="6"/>
        <v>6851.925150000001</v>
      </c>
      <c r="AC13" s="211"/>
      <c r="AD13" s="224">
        <f t="shared" si="7"/>
        <v>3020.206666666667</v>
      </c>
      <c r="AE13" s="225">
        <f t="shared" si="8"/>
        <v>3831.718483333334</v>
      </c>
      <c r="AF13" s="211"/>
      <c r="AG13" s="230">
        <f t="shared" si="9"/>
        <v>323.025</v>
      </c>
      <c r="AH13" s="230">
        <f t="shared" si="9"/>
        <v>56.418749999999996</v>
      </c>
      <c r="AI13" s="208">
        <f t="shared" si="10"/>
        <v>82.8036</v>
      </c>
      <c r="AJ13" s="208">
        <f t="shared" si="10"/>
        <v>513.38232</v>
      </c>
      <c r="AK13" s="208">
        <f t="shared" si="10"/>
        <v>99.91634400000002</v>
      </c>
      <c r="AL13" s="234">
        <f t="shared" si="11"/>
        <v>1075.546014</v>
      </c>
    </row>
    <row r="14" spans="1:38" ht="11.25" customHeight="1">
      <c r="A14" s="8">
        <v>8</v>
      </c>
      <c r="B14" s="8">
        <v>34</v>
      </c>
      <c r="C14" s="8"/>
      <c r="D14" s="16">
        <v>4</v>
      </c>
      <c r="E14" s="17">
        <f>VLOOKUP(D14,'A13 - Tabelle mit 2 Kindern'!$A$6:$F$13,6)</f>
        <v>58325.64</v>
      </c>
      <c r="F14" s="17">
        <f>VLOOKUP(D14,'A13 - Tabelle mit 2 Kindern'!$A$6:$G$13,7)</f>
        <v>43045.05</v>
      </c>
      <c r="G14" s="18">
        <f t="shared" si="0"/>
        <v>40525.05</v>
      </c>
      <c r="H14" s="19"/>
      <c r="I14" s="318">
        <v>5</v>
      </c>
      <c r="J14" s="17">
        <f>VLOOKUP(I14,'E13 - Tabelle mit 2 Kindern'!$B$8:$M$20,11)</f>
        <v>66242.88</v>
      </c>
      <c r="K14" s="20">
        <f>VLOOKUP(I14,'E13 - Tabelle mit 2 Kindern'!$B$8:$M$20,12)</f>
        <v>36242.48</v>
      </c>
      <c r="L14" s="27">
        <f t="shared" si="1"/>
        <v>-4282.57</v>
      </c>
      <c r="M14" s="31">
        <f t="shared" si="12"/>
        <v>-39143.65</v>
      </c>
      <c r="N14" s="8">
        <v>8</v>
      </c>
      <c r="O14" s="8">
        <v>34</v>
      </c>
      <c r="P14" s="45"/>
      <c r="Q14" s="45"/>
      <c r="R14" s="403"/>
      <c r="S14" s="200"/>
      <c r="T14" s="207"/>
      <c r="U14" s="208">
        <f t="shared" si="2"/>
        <v>323.025</v>
      </c>
      <c r="V14" s="208">
        <f t="shared" si="2"/>
        <v>56.418749999999996</v>
      </c>
      <c r="W14" s="208">
        <f t="shared" si="3"/>
        <v>82.8036</v>
      </c>
      <c r="X14" s="208">
        <f t="shared" si="3"/>
        <v>513.38232</v>
      </c>
      <c r="Y14" s="208">
        <f t="shared" si="3"/>
        <v>356.05548000000005</v>
      </c>
      <c r="Z14" s="209">
        <f t="shared" si="4"/>
        <v>1331.68515</v>
      </c>
      <c r="AA14" s="209">
        <f t="shared" si="5"/>
        <v>5520.240000000001</v>
      </c>
      <c r="AB14" s="210">
        <f t="shared" si="6"/>
        <v>6851.925150000001</v>
      </c>
      <c r="AC14" s="211"/>
      <c r="AD14" s="224">
        <f t="shared" si="7"/>
        <v>3020.206666666667</v>
      </c>
      <c r="AE14" s="225">
        <f t="shared" si="8"/>
        <v>3831.718483333334</v>
      </c>
      <c r="AF14" s="211"/>
      <c r="AG14" s="230">
        <f t="shared" si="9"/>
        <v>323.025</v>
      </c>
      <c r="AH14" s="230">
        <f t="shared" si="9"/>
        <v>56.418749999999996</v>
      </c>
      <c r="AI14" s="208">
        <f t="shared" si="10"/>
        <v>82.8036</v>
      </c>
      <c r="AJ14" s="208">
        <f t="shared" si="10"/>
        <v>513.38232</v>
      </c>
      <c r="AK14" s="208">
        <f t="shared" si="10"/>
        <v>99.91634400000002</v>
      </c>
      <c r="AL14" s="234">
        <f t="shared" si="11"/>
        <v>1075.546014</v>
      </c>
    </row>
    <row r="15" spans="1:38" ht="11.25" customHeight="1">
      <c r="A15" s="8">
        <v>9</v>
      </c>
      <c r="B15" s="8">
        <v>35</v>
      </c>
      <c r="C15" s="8"/>
      <c r="D15" s="16">
        <v>4</v>
      </c>
      <c r="E15" s="17">
        <f>VLOOKUP(D15,'A13 - Tabelle mit 2 Kindern'!$A$6:$F$13,6)</f>
        <v>58325.64</v>
      </c>
      <c r="F15" s="17">
        <f>VLOOKUP(D15,'A13 - Tabelle mit 2 Kindern'!$A$6:$G$13,7)</f>
        <v>43045.05</v>
      </c>
      <c r="G15" s="18">
        <f t="shared" si="0"/>
        <v>40525.05</v>
      </c>
      <c r="H15" s="19"/>
      <c r="I15" s="318">
        <v>6</v>
      </c>
      <c r="J15" s="17">
        <f>VLOOKUP(I15,'E13 - Tabelle mit 2 Kindern'!$B$8:$M$20,11)</f>
        <v>68230.13</v>
      </c>
      <c r="K15" s="20">
        <f>VLOOKUP(I15,'E13 - Tabelle mit 2 Kindern'!$B$8:$M$20,12)</f>
        <v>37090.87</v>
      </c>
      <c r="L15" s="27">
        <f t="shared" si="1"/>
        <v>-3434.1800000000003</v>
      </c>
      <c r="M15" s="31">
        <f t="shared" si="12"/>
        <v>-42577.83</v>
      </c>
      <c r="N15" s="8">
        <v>9</v>
      </c>
      <c r="O15" s="8">
        <v>35</v>
      </c>
      <c r="P15" s="45"/>
      <c r="Q15" s="45"/>
      <c r="R15" s="403"/>
      <c r="S15" s="200"/>
      <c r="T15" s="207"/>
      <c r="U15" s="208">
        <f t="shared" si="2"/>
        <v>323.025</v>
      </c>
      <c r="V15" s="208">
        <f t="shared" si="2"/>
        <v>56.418749999999996</v>
      </c>
      <c r="W15" s="208">
        <f t="shared" si="3"/>
        <v>85.2876625</v>
      </c>
      <c r="X15" s="208">
        <f t="shared" si="3"/>
        <v>528.7835075</v>
      </c>
      <c r="Y15" s="208">
        <f t="shared" si="3"/>
        <v>366.73694875</v>
      </c>
      <c r="Z15" s="209">
        <f t="shared" si="4"/>
        <v>1360.25186875</v>
      </c>
      <c r="AA15" s="209">
        <f t="shared" si="5"/>
        <v>5685.844166666667</v>
      </c>
      <c r="AB15" s="210">
        <f t="shared" si="6"/>
        <v>7046.096035416667</v>
      </c>
      <c r="AC15" s="211"/>
      <c r="AD15" s="224">
        <f t="shared" si="7"/>
        <v>3090.9058333333337</v>
      </c>
      <c r="AE15" s="225">
        <f t="shared" si="8"/>
        <v>3955.1902020833336</v>
      </c>
      <c r="AF15" s="211"/>
      <c r="AG15" s="230">
        <f t="shared" si="9"/>
        <v>323.025</v>
      </c>
      <c r="AH15" s="230">
        <f t="shared" si="9"/>
        <v>56.418749999999996</v>
      </c>
      <c r="AI15" s="208">
        <f t="shared" si="10"/>
        <v>85.2876625</v>
      </c>
      <c r="AJ15" s="208">
        <f t="shared" si="10"/>
        <v>528.7835075</v>
      </c>
      <c r="AK15" s="208">
        <f t="shared" si="10"/>
        <v>102.91377941666667</v>
      </c>
      <c r="AL15" s="234">
        <f t="shared" si="11"/>
        <v>1096.4286994166669</v>
      </c>
    </row>
    <row r="16" spans="1:38" ht="11.25" customHeight="1">
      <c r="A16" s="8">
        <v>10</v>
      </c>
      <c r="B16" s="8">
        <v>36</v>
      </c>
      <c r="C16" s="8"/>
      <c r="D16" s="16">
        <v>4</v>
      </c>
      <c r="E16" s="17">
        <f>VLOOKUP(D16,'A13 - Tabelle mit 2 Kindern'!$A$6:$F$13,6)</f>
        <v>58325.64</v>
      </c>
      <c r="F16" s="17">
        <f>VLOOKUP(D16,'A13 - Tabelle mit 2 Kindern'!$A$6:$G$13,7)</f>
        <v>43045.05</v>
      </c>
      <c r="G16" s="18">
        <f t="shared" si="0"/>
        <v>40525.05</v>
      </c>
      <c r="H16" s="19"/>
      <c r="I16" s="318">
        <v>6</v>
      </c>
      <c r="J16" s="17">
        <f>VLOOKUP(I16,'E13 - Tabelle mit 2 Kindern'!$B$8:$M$20,11)</f>
        <v>68230.13</v>
      </c>
      <c r="K16" s="20">
        <f>VLOOKUP(I16,'E13 - Tabelle mit 2 Kindern'!$B$8:$M$20,12)</f>
        <v>37090.87</v>
      </c>
      <c r="L16" s="27">
        <f t="shared" si="1"/>
        <v>-3434.1800000000003</v>
      </c>
      <c r="M16" s="31">
        <f t="shared" si="12"/>
        <v>-46012.01</v>
      </c>
      <c r="N16" s="8">
        <v>10</v>
      </c>
      <c r="O16" s="8">
        <v>36</v>
      </c>
      <c r="P16" s="45"/>
      <c r="Q16" s="45"/>
      <c r="R16" s="403"/>
      <c r="S16" s="200"/>
      <c r="T16" s="207"/>
      <c r="U16" s="208">
        <f t="shared" si="2"/>
        <v>323.025</v>
      </c>
      <c r="V16" s="208">
        <f t="shared" si="2"/>
        <v>56.418749999999996</v>
      </c>
      <c r="W16" s="208">
        <f t="shared" si="3"/>
        <v>85.2876625</v>
      </c>
      <c r="X16" s="208">
        <f t="shared" si="3"/>
        <v>528.7835075</v>
      </c>
      <c r="Y16" s="208">
        <f t="shared" si="3"/>
        <v>366.73694875</v>
      </c>
      <c r="Z16" s="209">
        <f t="shared" si="4"/>
        <v>1360.25186875</v>
      </c>
      <c r="AA16" s="209">
        <f t="shared" si="5"/>
        <v>5685.844166666667</v>
      </c>
      <c r="AB16" s="210">
        <f t="shared" si="6"/>
        <v>7046.096035416667</v>
      </c>
      <c r="AC16" s="211"/>
      <c r="AD16" s="224">
        <f t="shared" si="7"/>
        <v>3090.9058333333337</v>
      </c>
      <c r="AE16" s="225">
        <f t="shared" si="8"/>
        <v>3955.1902020833336</v>
      </c>
      <c r="AF16" s="211"/>
      <c r="AG16" s="230">
        <f t="shared" si="9"/>
        <v>323.025</v>
      </c>
      <c r="AH16" s="230">
        <f t="shared" si="9"/>
        <v>56.418749999999996</v>
      </c>
      <c r="AI16" s="208">
        <f t="shared" si="10"/>
        <v>85.2876625</v>
      </c>
      <c r="AJ16" s="208">
        <f t="shared" si="10"/>
        <v>528.7835075</v>
      </c>
      <c r="AK16" s="208">
        <f t="shared" si="10"/>
        <v>102.91377941666667</v>
      </c>
      <c r="AL16" s="234">
        <f t="shared" si="11"/>
        <v>1096.4286994166669</v>
      </c>
    </row>
    <row r="17" spans="1:38" ht="11.25" customHeight="1">
      <c r="A17" s="8">
        <v>11</v>
      </c>
      <c r="B17" s="8">
        <v>37</v>
      </c>
      <c r="C17" s="8"/>
      <c r="D17" s="16">
        <v>5</v>
      </c>
      <c r="E17" s="17">
        <f>VLOOKUP(D17,'A13 - Tabelle mit 2 Kindern'!$A$6:$F$13,6)</f>
        <v>60517.08</v>
      </c>
      <c r="F17" s="17">
        <f>VLOOKUP(D17,'A13 - Tabelle mit 2 Kindern'!$A$6:$G$13,7)</f>
        <v>44267.97</v>
      </c>
      <c r="G17" s="18">
        <f t="shared" si="0"/>
        <v>41747.97</v>
      </c>
      <c r="H17" s="19"/>
      <c r="I17" s="318">
        <v>6</v>
      </c>
      <c r="J17" s="17">
        <f>VLOOKUP(I17,'E13 - Tabelle mit 2 Kindern'!$B$8:$M$20,11)</f>
        <v>68230.13</v>
      </c>
      <c r="K17" s="20">
        <f>VLOOKUP(I17,'E13 - Tabelle mit 2 Kindern'!$B$8:$M$20,12)</f>
        <v>37090.87</v>
      </c>
      <c r="L17" s="27">
        <f t="shared" si="1"/>
        <v>-4657.0999999999985</v>
      </c>
      <c r="M17" s="31">
        <f t="shared" si="12"/>
        <v>-50669.11</v>
      </c>
      <c r="N17" s="8">
        <v>11</v>
      </c>
      <c r="O17" s="8">
        <v>37</v>
      </c>
      <c r="P17" s="45"/>
      <c r="Q17" s="45"/>
      <c r="R17" s="403"/>
      <c r="S17" s="200"/>
      <c r="T17" s="207"/>
      <c r="U17" s="208">
        <f t="shared" si="2"/>
        <v>323.025</v>
      </c>
      <c r="V17" s="208">
        <f t="shared" si="2"/>
        <v>56.418749999999996</v>
      </c>
      <c r="W17" s="208">
        <f t="shared" si="3"/>
        <v>85.2876625</v>
      </c>
      <c r="X17" s="208">
        <f t="shared" si="3"/>
        <v>528.7835075</v>
      </c>
      <c r="Y17" s="208">
        <f t="shared" si="3"/>
        <v>366.73694875</v>
      </c>
      <c r="Z17" s="209">
        <f t="shared" si="4"/>
        <v>1360.25186875</v>
      </c>
      <c r="AA17" s="209">
        <f t="shared" si="5"/>
        <v>5685.844166666667</v>
      </c>
      <c r="AB17" s="210">
        <f t="shared" si="6"/>
        <v>7046.096035416667</v>
      </c>
      <c r="AC17" s="211"/>
      <c r="AD17" s="224">
        <f t="shared" si="7"/>
        <v>3090.9058333333337</v>
      </c>
      <c r="AE17" s="225">
        <f t="shared" si="8"/>
        <v>3955.1902020833336</v>
      </c>
      <c r="AF17" s="211"/>
      <c r="AG17" s="230">
        <f t="shared" si="9"/>
        <v>323.025</v>
      </c>
      <c r="AH17" s="230">
        <f t="shared" si="9"/>
        <v>56.418749999999996</v>
      </c>
      <c r="AI17" s="208">
        <f t="shared" si="10"/>
        <v>85.2876625</v>
      </c>
      <c r="AJ17" s="208">
        <f t="shared" si="10"/>
        <v>528.7835075</v>
      </c>
      <c r="AK17" s="208">
        <f t="shared" si="10"/>
        <v>102.91377941666667</v>
      </c>
      <c r="AL17" s="234">
        <f t="shared" si="11"/>
        <v>1096.4286994166669</v>
      </c>
    </row>
    <row r="18" spans="1:38" ht="11.25" customHeight="1">
      <c r="A18" s="8">
        <v>12</v>
      </c>
      <c r="B18" s="8">
        <v>38</v>
      </c>
      <c r="C18" s="8"/>
      <c r="D18" s="16">
        <v>5</v>
      </c>
      <c r="E18" s="17">
        <f>VLOOKUP(D18,'A13 - Tabelle mit 2 Kindern'!$A$6:$F$13,6)</f>
        <v>60517.08</v>
      </c>
      <c r="F18" s="17">
        <f>VLOOKUP(D18,'A13 - Tabelle mit 2 Kindern'!$A$6:$G$13,7)</f>
        <v>44267.97</v>
      </c>
      <c r="G18" s="18">
        <f t="shared" si="0"/>
        <v>41747.97</v>
      </c>
      <c r="H18" s="19"/>
      <c r="I18" s="318">
        <v>7</v>
      </c>
      <c r="J18" s="17">
        <f>VLOOKUP(I18,'E13 - Tabelle mit 2 Kindern'!$B$8:$M$20,11)</f>
        <v>78011.93</v>
      </c>
      <c r="K18" s="20">
        <f>VLOOKUP(I18,'E13 - Tabelle mit 2 Kindern'!$B$8:$M$20,12)</f>
        <v>41643.09</v>
      </c>
      <c r="L18" s="27">
        <f t="shared" si="1"/>
        <v>-104.88000000000466</v>
      </c>
      <c r="M18" s="31">
        <f t="shared" si="12"/>
        <v>-50773.990000000005</v>
      </c>
      <c r="N18" s="8">
        <v>12</v>
      </c>
      <c r="O18" s="8">
        <v>38</v>
      </c>
      <c r="P18" s="45"/>
      <c r="Q18" s="45"/>
      <c r="R18" s="403"/>
      <c r="S18" s="200"/>
      <c r="T18" s="207"/>
      <c r="U18" s="208">
        <f t="shared" si="2"/>
        <v>323.025</v>
      </c>
      <c r="V18" s="208">
        <f t="shared" si="2"/>
        <v>56.418749999999996</v>
      </c>
      <c r="W18" s="208">
        <f t="shared" si="3"/>
        <v>97.5149125</v>
      </c>
      <c r="X18" s="208">
        <f t="shared" si="3"/>
        <v>604.5924575</v>
      </c>
      <c r="Y18" s="208">
        <f t="shared" si="3"/>
        <v>419.31412375</v>
      </c>
      <c r="Z18" s="209">
        <f t="shared" si="4"/>
        <v>1500.86524375</v>
      </c>
      <c r="AA18" s="209">
        <f t="shared" si="5"/>
        <v>6500.994166666666</v>
      </c>
      <c r="AB18" s="210">
        <f t="shared" si="6"/>
        <v>8001.859410416666</v>
      </c>
      <c r="AC18" s="211"/>
      <c r="AD18" s="224">
        <f t="shared" si="7"/>
        <v>3470.2574999999997</v>
      </c>
      <c r="AE18" s="225">
        <f t="shared" si="8"/>
        <v>4531.601910416666</v>
      </c>
      <c r="AF18" s="211"/>
      <c r="AG18" s="230">
        <f t="shared" si="9"/>
        <v>323.025</v>
      </c>
      <c r="AH18" s="230">
        <f t="shared" si="9"/>
        <v>56.418749999999996</v>
      </c>
      <c r="AI18" s="208">
        <f t="shared" si="10"/>
        <v>97.5149125</v>
      </c>
      <c r="AJ18" s="208">
        <f t="shared" si="10"/>
        <v>604.5924575</v>
      </c>
      <c r="AK18" s="208">
        <f t="shared" si="10"/>
        <v>117.66799441666667</v>
      </c>
      <c r="AL18" s="234">
        <f t="shared" si="11"/>
        <v>1199.2191144166668</v>
      </c>
    </row>
    <row r="19" spans="1:38" ht="11.25" customHeight="1">
      <c r="A19" s="8">
        <v>13</v>
      </c>
      <c r="B19" s="8">
        <v>39</v>
      </c>
      <c r="C19" s="8"/>
      <c r="D19" s="16">
        <v>5</v>
      </c>
      <c r="E19" s="17">
        <f>VLOOKUP(D19,'A13 - Tabelle mit 2 Kindern'!$A$6:$F$13,6)</f>
        <v>60517.08</v>
      </c>
      <c r="F19" s="17">
        <f>VLOOKUP(D19,'A13 - Tabelle mit 2 Kindern'!$A$6:$G$13,7)</f>
        <v>44267.97</v>
      </c>
      <c r="G19" s="18">
        <f t="shared" si="0"/>
        <v>41747.97</v>
      </c>
      <c r="H19" s="19"/>
      <c r="I19" s="318">
        <v>7</v>
      </c>
      <c r="J19" s="17">
        <f>VLOOKUP(I19,'E13 - Tabelle mit 2 Kindern'!$B$8:$M$20,11)</f>
        <v>78011.93</v>
      </c>
      <c r="K19" s="20">
        <f>VLOOKUP(I19,'E13 - Tabelle mit 2 Kindern'!$B$8:$M$20,12)</f>
        <v>41643.09</v>
      </c>
      <c r="L19" s="27">
        <f t="shared" si="1"/>
        <v>-104.88000000000466</v>
      </c>
      <c r="M19" s="31">
        <f t="shared" si="12"/>
        <v>-50878.87000000001</v>
      </c>
      <c r="N19" s="8">
        <v>13</v>
      </c>
      <c r="O19" s="8">
        <v>39</v>
      </c>
      <c r="P19" s="45"/>
      <c r="Q19" s="45"/>
      <c r="R19" s="403"/>
      <c r="S19" s="200"/>
      <c r="T19" s="207"/>
      <c r="U19" s="208">
        <f t="shared" si="2"/>
        <v>323.025</v>
      </c>
      <c r="V19" s="208">
        <f t="shared" si="2"/>
        <v>56.418749999999996</v>
      </c>
      <c r="W19" s="208">
        <f t="shared" si="3"/>
        <v>97.5149125</v>
      </c>
      <c r="X19" s="208">
        <f t="shared" si="3"/>
        <v>604.5924575</v>
      </c>
      <c r="Y19" s="208">
        <f t="shared" si="3"/>
        <v>419.31412375</v>
      </c>
      <c r="Z19" s="209">
        <f t="shared" si="4"/>
        <v>1500.86524375</v>
      </c>
      <c r="AA19" s="209">
        <f t="shared" si="5"/>
        <v>6500.994166666666</v>
      </c>
      <c r="AB19" s="210">
        <f t="shared" si="6"/>
        <v>8001.859410416666</v>
      </c>
      <c r="AC19" s="211"/>
      <c r="AD19" s="224">
        <f t="shared" si="7"/>
        <v>3470.2574999999997</v>
      </c>
      <c r="AE19" s="225">
        <f t="shared" si="8"/>
        <v>4531.601910416666</v>
      </c>
      <c r="AF19" s="211"/>
      <c r="AG19" s="230">
        <f t="shared" si="9"/>
        <v>323.025</v>
      </c>
      <c r="AH19" s="230">
        <f t="shared" si="9"/>
        <v>56.418749999999996</v>
      </c>
      <c r="AI19" s="208">
        <f t="shared" si="10"/>
        <v>97.5149125</v>
      </c>
      <c r="AJ19" s="208">
        <f t="shared" si="10"/>
        <v>604.5924575</v>
      </c>
      <c r="AK19" s="208">
        <f t="shared" si="10"/>
        <v>117.66799441666667</v>
      </c>
      <c r="AL19" s="234">
        <f t="shared" si="11"/>
        <v>1199.2191144166668</v>
      </c>
    </row>
    <row r="20" spans="1:38" ht="11.25" customHeight="1">
      <c r="A20" s="8">
        <v>14</v>
      </c>
      <c r="B20" s="8">
        <v>40</v>
      </c>
      <c r="C20" s="8"/>
      <c r="D20" s="16">
        <v>5</v>
      </c>
      <c r="E20" s="17">
        <f>VLOOKUP(D20,'A13 - Tabelle mit 2 Kindern'!$A$6:$F$13,6)</f>
        <v>60517.08</v>
      </c>
      <c r="F20" s="17">
        <f>VLOOKUP(D20,'A13 - Tabelle mit 2 Kindern'!$A$6:$G$13,7)</f>
        <v>44267.97</v>
      </c>
      <c r="G20" s="18">
        <f t="shared" si="0"/>
        <v>41747.97</v>
      </c>
      <c r="H20" s="19"/>
      <c r="I20" s="318">
        <v>7</v>
      </c>
      <c r="J20" s="17">
        <f>VLOOKUP(I20,'E13 - Tabelle mit 2 Kindern'!$B$8:$M$20,11)</f>
        <v>78011.93</v>
      </c>
      <c r="K20" s="20">
        <f>VLOOKUP(I20,'E13 - Tabelle mit 2 Kindern'!$B$8:$M$20,12)</f>
        <v>41643.09</v>
      </c>
      <c r="L20" s="27">
        <f t="shared" si="1"/>
        <v>-104.88000000000466</v>
      </c>
      <c r="M20" s="31">
        <f t="shared" si="12"/>
        <v>-50983.750000000015</v>
      </c>
      <c r="N20" s="8">
        <v>14</v>
      </c>
      <c r="O20" s="8">
        <v>40</v>
      </c>
      <c r="P20" s="45"/>
      <c r="Q20" s="45"/>
      <c r="R20" s="403"/>
      <c r="S20" s="200"/>
      <c r="T20" s="207"/>
      <c r="U20" s="208">
        <f t="shared" si="2"/>
        <v>323.025</v>
      </c>
      <c r="V20" s="208">
        <f t="shared" si="2"/>
        <v>56.418749999999996</v>
      </c>
      <c r="W20" s="208">
        <f t="shared" si="3"/>
        <v>97.5149125</v>
      </c>
      <c r="X20" s="208">
        <f t="shared" si="3"/>
        <v>604.5924575</v>
      </c>
      <c r="Y20" s="208">
        <f t="shared" si="3"/>
        <v>419.31412375</v>
      </c>
      <c r="Z20" s="209">
        <f t="shared" si="4"/>
        <v>1500.86524375</v>
      </c>
      <c r="AA20" s="209">
        <f t="shared" si="5"/>
        <v>6500.994166666666</v>
      </c>
      <c r="AB20" s="210">
        <f t="shared" si="6"/>
        <v>8001.859410416666</v>
      </c>
      <c r="AC20" s="211"/>
      <c r="AD20" s="224">
        <f t="shared" si="7"/>
        <v>3470.2574999999997</v>
      </c>
      <c r="AE20" s="225">
        <f t="shared" si="8"/>
        <v>4531.601910416666</v>
      </c>
      <c r="AF20" s="211"/>
      <c r="AG20" s="230">
        <f t="shared" si="9"/>
        <v>323.025</v>
      </c>
      <c r="AH20" s="230">
        <f t="shared" si="9"/>
        <v>56.418749999999996</v>
      </c>
      <c r="AI20" s="208">
        <f t="shared" si="10"/>
        <v>97.5149125</v>
      </c>
      <c r="AJ20" s="208">
        <f t="shared" si="10"/>
        <v>604.5924575</v>
      </c>
      <c r="AK20" s="208">
        <f t="shared" si="10"/>
        <v>117.66799441666667</v>
      </c>
      <c r="AL20" s="234">
        <f t="shared" si="11"/>
        <v>1199.2191144166668</v>
      </c>
    </row>
    <row r="21" spans="1:38" ht="11.25" customHeight="1">
      <c r="A21" s="8">
        <v>15</v>
      </c>
      <c r="B21" s="8">
        <v>41</v>
      </c>
      <c r="C21" s="8"/>
      <c r="D21" s="16">
        <v>6</v>
      </c>
      <c r="E21" s="17">
        <f>VLOOKUP(D21,'A13 - Tabelle mit 2 Kindern'!$A$6:$F$13,6)</f>
        <v>61555.2</v>
      </c>
      <c r="F21" s="17">
        <f>VLOOKUP(D21,'A13 - Tabelle mit 2 Kindern'!$A$6:$G$13,7)</f>
        <v>44847.21</v>
      </c>
      <c r="G21" s="18">
        <f t="shared" si="0"/>
        <v>42327.21</v>
      </c>
      <c r="H21" s="19"/>
      <c r="I21" s="318">
        <v>7</v>
      </c>
      <c r="J21" s="17">
        <f>VLOOKUP(I21,'E13 - Tabelle mit 2 Kindern'!$B$8:$M$20,11)</f>
        <v>78011.93</v>
      </c>
      <c r="K21" s="20">
        <f>VLOOKUP(I21,'E13 - Tabelle mit 2 Kindern'!$B$8:$M$20,12)</f>
        <v>41643.09</v>
      </c>
      <c r="L21" s="27">
        <f t="shared" si="1"/>
        <v>-684.1200000000026</v>
      </c>
      <c r="M21" s="31">
        <f t="shared" si="12"/>
        <v>-51667.87000000002</v>
      </c>
      <c r="N21" s="8">
        <v>15</v>
      </c>
      <c r="O21" s="8">
        <v>41</v>
      </c>
      <c r="P21" s="45"/>
      <c r="Q21" s="45"/>
      <c r="R21" s="403"/>
      <c r="S21" s="200"/>
      <c r="T21" s="207"/>
      <c r="U21" s="208">
        <f t="shared" si="2"/>
        <v>323.025</v>
      </c>
      <c r="V21" s="208">
        <f t="shared" si="2"/>
        <v>56.418749999999996</v>
      </c>
      <c r="W21" s="208">
        <f t="shared" si="3"/>
        <v>97.5149125</v>
      </c>
      <c r="X21" s="208">
        <f t="shared" si="3"/>
        <v>604.5924575</v>
      </c>
      <c r="Y21" s="208">
        <f t="shared" si="3"/>
        <v>419.31412375</v>
      </c>
      <c r="Z21" s="209">
        <f t="shared" si="4"/>
        <v>1500.86524375</v>
      </c>
      <c r="AA21" s="209">
        <f t="shared" si="5"/>
        <v>6500.994166666666</v>
      </c>
      <c r="AB21" s="210">
        <f t="shared" si="6"/>
        <v>8001.859410416666</v>
      </c>
      <c r="AC21" s="211"/>
      <c r="AD21" s="224">
        <f t="shared" si="7"/>
        <v>3470.2574999999997</v>
      </c>
      <c r="AE21" s="225">
        <f t="shared" si="8"/>
        <v>4531.601910416666</v>
      </c>
      <c r="AF21" s="211"/>
      <c r="AG21" s="230">
        <f t="shared" si="9"/>
        <v>323.025</v>
      </c>
      <c r="AH21" s="230">
        <f t="shared" si="9"/>
        <v>56.418749999999996</v>
      </c>
      <c r="AI21" s="208">
        <f t="shared" si="10"/>
        <v>97.5149125</v>
      </c>
      <c r="AJ21" s="208">
        <f t="shared" si="10"/>
        <v>604.5924575</v>
      </c>
      <c r="AK21" s="208">
        <f t="shared" si="10"/>
        <v>117.66799441666667</v>
      </c>
      <c r="AL21" s="234">
        <f t="shared" si="11"/>
        <v>1199.2191144166668</v>
      </c>
    </row>
    <row r="22" spans="1:38" ht="11.25" customHeight="1">
      <c r="A22" s="8">
        <v>16</v>
      </c>
      <c r="B22" s="8">
        <v>42</v>
      </c>
      <c r="C22" s="8"/>
      <c r="D22" s="16">
        <v>6</v>
      </c>
      <c r="E22" s="17">
        <f>VLOOKUP(D22,'A13 - Tabelle mit 2 Kindern'!$A$6:$F$13,6)</f>
        <v>61555.2</v>
      </c>
      <c r="F22" s="17">
        <f>VLOOKUP(D22,'A13 - Tabelle mit 2 Kindern'!$A$6:$G$13,7)</f>
        <v>44847.21</v>
      </c>
      <c r="G22" s="18">
        <f t="shared" si="0"/>
        <v>42327.21</v>
      </c>
      <c r="H22" s="19"/>
      <c r="I22" s="318">
        <v>7</v>
      </c>
      <c r="J22" s="17">
        <f>VLOOKUP(I22,'E13 - Tabelle mit 2 Kindern'!$B$8:$M$20,11)</f>
        <v>78011.93</v>
      </c>
      <c r="K22" s="20">
        <f>VLOOKUP(I22,'E13 - Tabelle mit 2 Kindern'!$B$8:$M$20,12)</f>
        <v>41643.09</v>
      </c>
      <c r="L22" s="27">
        <f>K22-G22</f>
        <v>-684.1200000000026</v>
      </c>
      <c r="M22" s="31">
        <f t="shared" si="12"/>
        <v>-52351.99000000002</v>
      </c>
      <c r="N22" s="8">
        <v>16</v>
      </c>
      <c r="O22" s="8">
        <v>42</v>
      </c>
      <c r="P22" s="45"/>
      <c r="Q22" s="45"/>
      <c r="R22" s="403"/>
      <c r="S22" s="200"/>
      <c r="T22" s="207"/>
      <c r="U22" s="208">
        <f t="shared" si="2"/>
        <v>323.025</v>
      </c>
      <c r="V22" s="208">
        <f t="shared" si="2"/>
        <v>56.418749999999996</v>
      </c>
      <c r="W22" s="208">
        <f t="shared" si="3"/>
        <v>97.5149125</v>
      </c>
      <c r="X22" s="208">
        <f t="shared" si="3"/>
        <v>604.5924575</v>
      </c>
      <c r="Y22" s="208">
        <f t="shared" si="3"/>
        <v>419.31412375</v>
      </c>
      <c r="Z22" s="209">
        <f t="shared" si="4"/>
        <v>1500.86524375</v>
      </c>
      <c r="AA22" s="209">
        <f t="shared" si="5"/>
        <v>6500.994166666666</v>
      </c>
      <c r="AB22" s="210">
        <f t="shared" si="6"/>
        <v>8001.859410416666</v>
      </c>
      <c r="AC22" s="211"/>
      <c r="AD22" s="224">
        <f t="shared" si="7"/>
        <v>3470.2574999999997</v>
      </c>
      <c r="AE22" s="225">
        <f t="shared" si="8"/>
        <v>4531.601910416666</v>
      </c>
      <c r="AF22" s="211"/>
      <c r="AG22" s="230">
        <f t="shared" si="9"/>
        <v>323.025</v>
      </c>
      <c r="AH22" s="230">
        <f t="shared" si="9"/>
        <v>56.418749999999996</v>
      </c>
      <c r="AI22" s="208">
        <f t="shared" si="10"/>
        <v>97.5149125</v>
      </c>
      <c r="AJ22" s="208">
        <f t="shared" si="10"/>
        <v>604.5924575</v>
      </c>
      <c r="AK22" s="208">
        <f t="shared" si="10"/>
        <v>117.66799441666667</v>
      </c>
      <c r="AL22" s="234">
        <f t="shared" si="11"/>
        <v>1199.2191144166668</v>
      </c>
    </row>
    <row r="23" spans="1:38" ht="11.25" customHeight="1">
      <c r="A23" s="8">
        <v>17</v>
      </c>
      <c r="B23" s="8">
        <v>43</v>
      </c>
      <c r="C23" s="8"/>
      <c r="D23" s="16">
        <v>6</v>
      </c>
      <c r="E23" s="17">
        <f>VLOOKUP(D23,'A13 - Tabelle mit 2 Kindern'!$A$6:$F$13,6)</f>
        <v>61555.2</v>
      </c>
      <c r="F23" s="17">
        <f>VLOOKUP(D23,'A13 - Tabelle mit 2 Kindern'!$A$6:$G$13,7)</f>
        <v>44847.21</v>
      </c>
      <c r="G23" s="18">
        <f t="shared" si="0"/>
        <v>42327.21</v>
      </c>
      <c r="H23" s="19"/>
      <c r="I23" s="318">
        <v>7</v>
      </c>
      <c r="J23" s="17">
        <f>VLOOKUP(I23,'E13 - Tabelle mit 2 Kindern'!$B$8:$M$20,11)</f>
        <v>78011.93</v>
      </c>
      <c r="K23" s="20">
        <f>VLOOKUP(I23,'E13 - Tabelle mit 2 Kindern'!$B$8:$M$20,12)</f>
        <v>41643.09</v>
      </c>
      <c r="L23" s="27">
        <f t="shared" si="1"/>
        <v>-684.1200000000026</v>
      </c>
      <c r="M23" s="31">
        <f t="shared" si="12"/>
        <v>-53036.11000000002</v>
      </c>
      <c r="N23" s="8">
        <v>17</v>
      </c>
      <c r="O23" s="8">
        <v>43</v>
      </c>
      <c r="P23" s="45"/>
      <c r="Q23" s="45"/>
      <c r="R23" s="403"/>
      <c r="S23" s="200"/>
      <c r="T23" s="207"/>
      <c r="U23" s="208">
        <f t="shared" si="2"/>
        <v>323.025</v>
      </c>
      <c r="V23" s="208">
        <f t="shared" si="2"/>
        <v>56.418749999999996</v>
      </c>
      <c r="W23" s="208">
        <f t="shared" si="3"/>
        <v>97.5149125</v>
      </c>
      <c r="X23" s="208">
        <f t="shared" si="3"/>
        <v>604.5924575</v>
      </c>
      <c r="Y23" s="208">
        <f t="shared" si="3"/>
        <v>419.31412375</v>
      </c>
      <c r="Z23" s="209">
        <f t="shared" si="4"/>
        <v>1500.86524375</v>
      </c>
      <c r="AA23" s="209">
        <f t="shared" si="5"/>
        <v>6500.994166666666</v>
      </c>
      <c r="AB23" s="210">
        <f t="shared" si="6"/>
        <v>8001.859410416666</v>
      </c>
      <c r="AC23" s="211"/>
      <c r="AD23" s="224">
        <f t="shared" si="7"/>
        <v>3470.2574999999997</v>
      </c>
      <c r="AE23" s="225">
        <f t="shared" si="8"/>
        <v>4531.601910416666</v>
      </c>
      <c r="AF23" s="211"/>
      <c r="AG23" s="230">
        <f t="shared" si="9"/>
        <v>323.025</v>
      </c>
      <c r="AH23" s="230">
        <f t="shared" si="9"/>
        <v>56.418749999999996</v>
      </c>
      <c r="AI23" s="208">
        <f t="shared" si="10"/>
        <v>97.5149125</v>
      </c>
      <c r="AJ23" s="208">
        <f t="shared" si="10"/>
        <v>604.5924575</v>
      </c>
      <c r="AK23" s="208">
        <f t="shared" si="10"/>
        <v>117.66799441666667</v>
      </c>
      <c r="AL23" s="234">
        <f t="shared" si="11"/>
        <v>1199.2191144166668</v>
      </c>
    </row>
    <row r="24" spans="1:38" ht="11.25" customHeight="1">
      <c r="A24" s="8">
        <v>18</v>
      </c>
      <c r="B24" s="8">
        <v>44</v>
      </c>
      <c r="C24" s="8"/>
      <c r="D24" s="16">
        <v>6</v>
      </c>
      <c r="E24" s="17">
        <f>VLOOKUP(D24,'A13 - Tabelle mit 2 Kindern'!$A$6:$F$13,6)</f>
        <v>61555.2</v>
      </c>
      <c r="F24" s="17">
        <f>VLOOKUP(D24,'A13 - Tabelle mit 2 Kindern'!$A$6:$G$13,7)</f>
        <v>44847.21</v>
      </c>
      <c r="G24" s="18">
        <f t="shared" si="0"/>
        <v>42327.21</v>
      </c>
      <c r="H24" s="19"/>
      <c r="I24" s="318">
        <v>7</v>
      </c>
      <c r="J24" s="17">
        <f>VLOOKUP(I24,'E13 - Tabelle mit 2 Kindern'!$B$8:$M$20,11)</f>
        <v>78011.93</v>
      </c>
      <c r="K24" s="20">
        <f>VLOOKUP(I24,'E13 - Tabelle mit 2 Kindern'!$B$8:$M$20,12)</f>
        <v>41643.09</v>
      </c>
      <c r="L24" s="27">
        <f t="shared" si="1"/>
        <v>-684.1200000000026</v>
      </c>
      <c r="M24" s="31">
        <f t="shared" si="12"/>
        <v>-53720.230000000025</v>
      </c>
      <c r="N24" s="8">
        <v>18</v>
      </c>
      <c r="O24" s="8">
        <v>44</v>
      </c>
      <c r="P24" s="45"/>
      <c r="Q24" s="45"/>
      <c r="R24" s="403"/>
      <c r="S24" s="200"/>
      <c r="T24" s="207"/>
      <c r="U24" s="208">
        <f t="shared" si="2"/>
        <v>323.025</v>
      </c>
      <c r="V24" s="208">
        <f t="shared" si="2"/>
        <v>56.418749999999996</v>
      </c>
      <c r="W24" s="208">
        <f t="shared" si="3"/>
        <v>97.5149125</v>
      </c>
      <c r="X24" s="208">
        <f t="shared" si="3"/>
        <v>604.5924575</v>
      </c>
      <c r="Y24" s="208">
        <f t="shared" si="3"/>
        <v>419.31412375</v>
      </c>
      <c r="Z24" s="209">
        <f t="shared" si="4"/>
        <v>1500.86524375</v>
      </c>
      <c r="AA24" s="209">
        <f t="shared" si="5"/>
        <v>6500.994166666666</v>
      </c>
      <c r="AB24" s="210">
        <f t="shared" si="6"/>
        <v>8001.859410416666</v>
      </c>
      <c r="AC24" s="211"/>
      <c r="AD24" s="224">
        <f t="shared" si="7"/>
        <v>3470.2574999999997</v>
      </c>
      <c r="AE24" s="225">
        <f t="shared" si="8"/>
        <v>4531.601910416666</v>
      </c>
      <c r="AF24" s="211"/>
      <c r="AG24" s="230">
        <f t="shared" si="9"/>
        <v>323.025</v>
      </c>
      <c r="AH24" s="230">
        <f t="shared" si="9"/>
        <v>56.418749999999996</v>
      </c>
      <c r="AI24" s="208">
        <f t="shared" si="10"/>
        <v>97.5149125</v>
      </c>
      <c r="AJ24" s="208">
        <f t="shared" si="10"/>
        <v>604.5924575</v>
      </c>
      <c r="AK24" s="208">
        <f t="shared" si="10"/>
        <v>117.66799441666667</v>
      </c>
      <c r="AL24" s="234">
        <f t="shared" si="11"/>
        <v>1199.2191144166668</v>
      </c>
    </row>
    <row r="25" spans="1:38" ht="11.25" customHeight="1">
      <c r="A25" s="8">
        <v>19</v>
      </c>
      <c r="B25" s="8">
        <v>45</v>
      </c>
      <c r="C25" s="8"/>
      <c r="D25" s="16">
        <v>7</v>
      </c>
      <c r="E25" s="17">
        <f>VLOOKUP(D25,'A13 - Tabelle mit 2 Kindern'!$A$6:$F$13,6)</f>
        <v>63746.52</v>
      </c>
      <c r="F25" s="17">
        <f>VLOOKUP(D25,'A13 - Tabelle mit 2 Kindern'!$A$6:$G$13,7)</f>
        <v>46069.3</v>
      </c>
      <c r="G25" s="18">
        <f t="shared" si="0"/>
        <v>43549.3</v>
      </c>
      <c r="H25" s="19"/>
      <c r="I25" s="318">
        <v>7</v>
      </c>
      <c r="J25" s="17">
        <f>VLOOKUP(I25,'E13 - Tabelle mit 2 Kindern'!$B$8:$M$20,11)</f>
        <v>78011.93</v>
      </c>
      <c r="K25" s="20">
        <f>VLOOKUP(I25,'E13 - Tabelle mit 2 Kindern'!$B$8:$M$20,12)</f>
        <v>41643.09</v>
      </c>
      <c r="L25" s="27">
        <f t="shared" si="1"/>
        <v>-1906.2100000000064</v>
      </c>
      <c r="M25" s="31">
        <f t="shared" si="12"/>
        <v>-55626.44000000003</v>
      </c>
      <c r="N25" s="8">
        <v>19</v>
      </c>
      <c r="O25" s="8">
        <v>45</v>
      </c>
      <c r="P25" s="45"/>
      <c r="Q25" s="45"/>
      <c r="R25" s="403"/>
      <c r="S25" s="200"/>
      <c r="T25" s="207"/>
      <c r="U25" s="208">
        <f t="shared" si="2"/>
        <v>323.025</v>
      </c>
      <c r="V25" s="208">
        <f t="shared" si="2"/>
        <v>56.418749999999996</v>
      </c>
      <c r="W25" s="208">
        <f t="shared" si="3"/>
        <v>97.5149125</v>
      </c>
      <c r="X25" s="208">
        <f t="shared" si="3"/>
        <v>604.5924575</v>
      </c>
      <c r="Y25" s="208">
        <f t="shared" si="3"/>
        <v>419.31412375</v>
      </c>
      <c r="Z25" s="209">
        <f t="shared" si="4"/>
        <v>1500.86524375</v>
      </c>
      <c r="AA25" s="209">
        <f t="shared" si="5"/>
        <v>6500.994166666666</v>
      </c>
      <c r="AB25" s="210">
        <f t="shared" si="6"/>
        <v>8001.859410416666</v>
      </c>
      <c r="AC25" s="211"/>
      <c r="AD25" s="224">
        <f t="shared" si="7"/>
        <v>3470.2574999999997</v>
      </c>
      <c r="AE25" s="225">
        <f t="shared" si="8"/>
        <v>4531.601910416666</v>
      </c>
      <c r="AF25" s="211"/>
      <c r="AG25" s="230">
        <f t="shared" si="9"/>
        <v>323.025</v>
      </c>
      <c r="AH25" s="230">
        <f t="shared" si="9"/>
        <v>56.418749999999996</v>
      </c>
      <c r="AI25" s="208">
        <f t="shared" si="10"/>
        <v>97.5149125</v>
      </c>
      <c r="AJ25" s="208">
        <f t="shared" si="10"/>
        <v>604.5924575</v>
      </c>
      <c r="AK25" s="208">
        <f t="shared" si="10"/>
        <v>117.66799441666667</v>
      </c>
      <c r="AL25" s="234">
        <f t="shared" si="11"/>
        <v>1199.2191144166668</v>
      </c>
    </row>
    <row r="26" spans="1:38" ht="11.25" customHeight="1">
      <c r="A26" s="8">
        <v>20</v>
      </c>
      <c r="B26" s="8">
        <v>46</v>
      </c>
      <c r="C26" s="8"/>
      <c r="D26" s="16">
        <v>7</v>
      </c>
      <c r="E26" s="17">
        <f>VLOOKUP(D26,'A13 - Tabelle mit 2 Kindern'!$A$6:$F$13,6)</f>
        <v>63746.52</v>
      </c>
      <c r="F26" s="17">
        <f>VLOOKUP(D26,'A13 - Tabelle mit 2 Kindern'!$A$6:$G$13,7)</f>
        <v>46069.3</v>
      </c>
      <c r="G26" s="18">
        <f t="shared" si="0"/>
        <v>43549.3</v>
      </c>
      <c r="H26" s="19"/>
      <c r="I26" s="318">
        <v>7</v>
      </c>
      <c r="J26" s="17">
        <f>VLOOKUP(I26,'E13 - Tabelle mit 2 Kindern'!$B$8:$M$20,11)</f>
        <v>78011.93</v>
      </c>
      <c r="K26" s="20">
        <f>VLOOKUP(I26,'E13 - Tabelle mit 2 Kindern'!$B$8:$M$20,12)</f>
        <v>41643.09</v>
      </c>
      <c r="L26" s="27">
        <f t="shared" si="1"/>
        <v>-1906.2100000000064</v>
      </c>
      <c r="M26" s="31">
        <f t="shared" si="12"/>
        <v>-57532.65000000004</v>
      </c>
      <c r="N26" s="8">
        <v>20</v>
      </c>
      <c r="O26" s="8">
        <v>46</v>
      </c>
      <c r="P26" s="45"/>
      <c r="Q26" s="45"/>
      <c r="R26" s="403"/>
      <c r="S26" s="200"/>
      <c r="T26" s="207"/>
      <c r="U26" s="208">
        <f t="shared" si="2"/>
        <v>323.025</v>
      </c>
      <c r="V26" s="208">
        <f t="shared" si="2"/>
        <v>56.418749999999996</v>
      </c>
      <c r="W26" s="208">
        <f t="shared" si="3"/>
        <v>97.5149125</v>
      </c>
      <c r="X26" s="208">
        <f t="shared" si="3"/>
        <v>604.5924575</v>
      </c>
      <c r="Y26" s="208">
        <f t="shared" si="3"/>
        <v>419.31412375</v>
      </c>
      <c r="Z26" s="209">
        <f t="shared" si="4"/>
        <v>1500.86524375</v>
      </c>
      <c r="AA26" s="209">
        <f t="shared" si="5"/>
        <v>6500.994166666666</v>
      </c>
      <c r="AB26" s="210">
        <f t="shared" si="6"/>
        <v>8001.859410416666</v>
      </c>
      <c r="AC26" s="211"/>
      <c r="AD26" s="224">
        <f t="shared" si="7"/>
        <v>3470.2574999999997</v>
      </c>
      <c r="AE26" s="225">
        <f t="shared" si="8"/>
        <v>4531.601910416666</v>
      </c>
      <c r="AF26" s="211"/>
      <c r="AG26" s="230">
        <f t="shared" si="9"/>
        <v>323.025</v>
      </c>
      <c r="AH26" s="230">
        <f t="shared" si="9"/>
        <v>56.418749999999996</v>
      </c>
      <c r="AI26" s="208">
        <f t="shared" si="10"/>
        <v>97.5149125</v>
      </c>
      <c r="AJ26" s="208">
        <f t="shared" si="10"/>
        <v>604.5924575</v>
      </c>
      <c r="AK26" s="208">
        <f t="shared" si="10"/>
        <v>117.66799441666667</v>
      </c>
      <c r="AL26" s="234">
        <f t="shared" si="11"/>
        <v>1199.2191144166668</v>
      </c>
    </row>
    <row r="27" spans="1:38" ht="11.25" customHeight="1">
      <c r="A27" s="8">
        <v>21</v>
      </c>
      <c r="B27" s="8">
        <v>47</v>
      </c>
      <c r="C27" s="8"/>
      <c r="D27" s="16">
        <v>7</v>
      </c>
      <c r="E27" s="17">
        <f>VLOOKUP(D27,'A13 - Tabelle mit 2 Kindern'!$A$6:$F$13,6)</f>
        <v>63746.52</v>
      </c>
      <c r="F27" s="17">
        <f>VLOOKUP(D27,'A13 - Tabelle mit 2 Kindern'!$A$6:$G$13,7)</f>
        <v>46069.3</v>
      </c>
      <c r="G27" s="18">
        <f t="shared" si="0"/>
        <v>43549.3</v>
      </c>
      <c r="H27" s="19"/>
      <c r="I27" s="318">
        <v>7</v>
      </c>
      <c r="J27" s="17">
        <f>VLOOKUP(I27,'E13 - Tabelle mit 2 Kindern'!$B$8:$M$20,11)</f>
        <v>78011.93</v>
      </c>
      <c r="K27" s="20">
        <f>VLOOKUP(I27,'E13 - Tabelle mit 2 Kindern'!$B$8:$M$20,12)</f>
        <v>41643.09</v>
      </c>
      <c r="L27" s="27">
        <f t="shared" si="1"/>
        <v>-1906.2100000000064</v>
      </c>
      <c r="M27" s="31">
        <f t="shared" si="12"/>
        <v>-59438.860000000044</v>
      </c>
      <c r="N27" s="8">
        <v>21</v>
      </c>
      <c r="O27" s="8">
        <v>47</v>
      </c>
      <c r="P27" s="47"/>
      <c r="Q27" s="47"/>
      <c r="R27" s="403"/>
      <c r="S27" s="200"/>
      <c r="T27" s="207"/>
      <c r="U27" s="208">
        <f aca="true" t="shared" si="13" ref="U27:V46">IF(($J27&lt;$AB$1),$J27/12*U$5,$AB$1/12*U$5)</f>
        <v>323.025</v>
      </c>
      <c r="V27" s="208">
        <f t="shared" si="13"/>
        <v>56.418749999999996</v>
      </c>
      <c r="W27" s="208">
        <f aca="true" t="shared" si="14" ref="W27:Y46">$J27/12*W$5</f>
        <v>97.5149125</v>
      </c>
      <c r="X27" s="208">
        <f t="shared" si="14"/>
        <v>604.5924575</v>
      </c>
      <c r="Y27" s="208">
        <f t="shared" si="14"/>
        <v>419.31412375</v>
      </c>
      <c r="Z27" s="209">
        <f t="shared" si="4"/>
        <v>1500.86524375</v>
      </c>
      <c r="AA27" s="209">
        <f t="shared" si="5"/>
        <v>6500.994166666666</v>
      </c>
      <c r="AB27" s="210">
        <f t="shared" si="6"/>
        <v>8001.859410416666</v>
      </c>
      <c r="AC27" s="211"/>
      <c r="AD27" s="224">
        <f t="shared" si="7"/>
        <v>3470.2574999999997</v>
      </c>
      <c r="AE27" s="225">
        <f t="shared" si="8"/>
        <v>4531.601910416666</v>
      </c>
      <c r="AF27" s="211"/>
      <c r="AG27" s="230">
        <f aca="true" t="shared" si="15" ref="AG27:AH46">IF(($J27&lt;$AB$1),$J27/12*AG$5,$AB$1/12*AG$5)</f>
        <v>323.025</v>
      </c>
      <c r="AH27" s="230">
        <f t="shared" si="15"/>
        <v>56.418749999999996</v>
      </c>
      <c r="AI27" s="208">
        <f aca="true" t="shared" si="16" ref="AI27:AK46">$J27/12*AI$5</f>
        <v>97.5149125</v>
      </c>
      <c r="AJ27" s="208">
        <f t="shared" si="16"/>
        <v>604.5924575</v>
      </c>
      <c r="AK27" s="208">
        <f t="shared" si="16"/>
        <v>117.66799441666667</v>
      </c>
      <c r="AL27" s="234">
        <f t="shared" si="11"/>
        <v>1199.2191144166668</v>
      </c>
    </row>
    <row r="28" spans="1:38" ht="11.25" customHeight="1">
      <c r="A28" s="8">
        <v>22</v>
      </c>
      <c r="B28" s="8">
        <v>48</v>
      </c>
      <c r="C28" s="8"/>
      <c r="D28" s="16">
        <v>7</v>
      </c>
      <c r="E28" s="17">
        <f>VLOOKUP(D28,'A13 - Tabelle mit 2 Kindern'!$A$6:$F$13,6)</f>
        <v>63746.52</v>
      </c>
      <c r="F28" s="17">
        <f>VLOOKUP(D28,'A13 - Tabelle mit 2 Kindern'!$A$6:$G$13,7)</f>
        <v>46069.3</v>
      </c>
      <c r="G28" s="18">
        <f t="shared" si="0"/>
        <v>43549.3</v>
      </c>
      <c r="H28" s="19"/>
      <c r="I28" s="318">
        <v>7</v>
      </c>
      <c r="J28" s="17">
        <f>VLOOKUP(I28,'E13 - Tabelle mit 2 Kindern'!$B$8:$M$20,11)</f>
        <v>78011.93</v>
      </c>
      <c r="K28" s="20">
        <f>VLOOKUP(I28,'E13 - Tabelle mit 2 Kindern'!$B$8:$M$20,12)</f>
        <v>41643.09</v>
      </c>
      <c r="L28" s="27">
        <f t="shared" si="1"/>
        <v>-1906.2100000000064</v>
      </c>
      <c r="M28" s="31">
        <f t="shared" si="12"/>
        <v>-61345.07000000005</v>
      </c>
      <c r="N28" s="8">
        <v>22</v>
      </c>
      <c r="O28" s="8">
        <v>48</v>
      </c>
      <c r="P28" s="45"/>
      <c r="Q28" s="45"/>
      <c r="R28" s="403"/>
      <c r="S28" s="200"/>
      <c r="T28" s="207"/>
      <c r="U28" s="208">
        <f t="shared" si="13"/>
        <v>323.025</v>
      </c>
      <c r="V28" s="208">
        <f t="shared" si="13"/>
        <v>56.418749999999996</v>
      </c>
      <c r="W28" s="208">
        <f t="shared" si="14"/>
        <v>97.5149125</v>
      </c>
      <c r="X28" s="208">
        <f t="shared" si="14"/>
        <v>604.5924575</v>
      </c>
      <c r="Y28" s="208">
        <f t="shared" si="14"/>
        <v>419.31412375</v>
      </c>
      <c r="Z28" s="209">
        <f t="shared" si="4"/>
        <v>1500.86524375</v>
      </c>
      <c r="AA28" s="209">
        <f t="shared" si="5"/>
        <v>6500.994166666666</v>
      </c>
      <c r="AB28" s="210">
        <f t="shared" si="6"/>
        <v>8001.859410416666</v>
      </c>
      <c r="AC28" s="211"/>
      <c r="AD28" s="224">
        <f t="shared" si="7"/>
        <v>3470.2574999999997</v>
      </c>
      <c r="AE28" s="225">
        <f t="shared" si="8"/>
        <v>4531.601910416666</v>
      </c>
      <c r="AF28" s="211"/>
      <c r="AG28" s="230">
        <f t="shared" si="15"/>
        <v>323.025</v>
      </c>
      <c r="AH28" s="230">
        <f t="shared" si="15"/>
        <v>56.418749999999996</v>
      </c>
      <c r="AI28" s="208">
        <f t="shared" si="16"/>
        <v>97.5149125</v>
      </c>
      <c r="AJ28" s="208">
        <f t="shared" si="16"/>
        <v>604.5924575</v>
      </c>
      <c r="AK28" s="208">
        <f t="shared" si="16"/>
        <v>117.66799441666667</v>
      </c>
      <c r="AL28" s="234">
        <f t="shared" si="11"/>
        <v>1199.2191144166668</v>
      </c>
    </row>
    <row r="29" spans="1:38" ht="11.25" customHeight="1">
      <c r="A29" s="8">
        <v>23</v>
      </c>
      <c r="B29" s="8">
        <v>49</v>
      </c>
      <c r="C29" s="8"/>
      <c r="D29" s="16">
        <v>8</v>
      </c>
      <c r="E29" s="17">
        <f>VLOOKUP(D29,'A13 - Tabelle mit 2 Kindern'!$A$6:$F$13,6)</f>
        <v>64899.72</v>
      </c>
      <c r="F29" s="17">
        <f>VLOOKUP(D29,'A13 - Tabelle mit 2 Kindern'!$A$6:$G$13,7)</f>
        <v>46712.16</v>
      </c>
      <c r="G29" s="18">
        <f t="shared" si="0"/>
        <v>44192.16</v>
      </c>
      <c r="H29" s="19"/>
      <c r="I29" s="318">
        <v>7</v>
      </c>
      <c r="J29" s="17">
        <f>VLOOKUP(I29,'E13 - Tabelle mit 2 Kindern'!$B$8:$M$20,11)</f>
        <v>78011.93</v>
      </c>
      <c r="K29" s="20">
        <f>VLOOKUP(I29,'E13 - Tabelle mit 2 Kindern'!$B$8:$M$20,12)</f>
        <v>41643.09</v>
      </c>
      <c r="L29" s="27">
        <f t="shared" si="1"/>
        <v>-2549.070000000007</v>
      </c>
      <c r="M29" s="31">
        <f t="shared" si="12"/>
        <v>-63894.14000000006</v>
      </c>
      <c r="N29" s="8">
        <v>23</v>
      </c>
      <c r="O29" s="8">
        <v>49</v>
      </c>
      <c r="P29" s="45"/>
      <c r="Q29" s="45"/>
      <c r="R29" s="403"/>
      <c r="S29" s="200"/>
      <c r="T29" s="207"/>
      <c r="U29" s="208">
        <f t="shared" si="13"/>
        <v>323.025</v>
      </c>
      <c r="V29" s="208">
        <f t="shared" si="13"/>
        <v>56.418749999999996</v>
      </c>
      <c r="W29" s="208">
        <f t="shared" si="14"/>
        <v>97.5149125</v>
      </c>
      <c r="X29" s="208">
        <f t="shared" si="14"/>
        <v>604.5924575</v>
      </c>
      <c r="Y29" s="208">
        <f t="shared" si="14"/>
        <v>419.31412375</v>
      </c>
      <c r="Z29" s="209">
        <f t="shared" si="4"/>
        <v>1500.86524375</v>
      </c>
      <c r="AA29" s="209">
        <f t="shared" si="5"/>
        <v>6500.994166666666</v>
      </c>
      <c r="AB29" s="210">
        <f t="shared" si="6"/>
        <v>8001.859410416666</v>
      </c>
      <c r="AC29" s="211"/>
      <c r="AD29" s="224">
        <f t="shared" si="7"/>
        <v>3470.2574999999997</v>
      </c>
      <c r="AE29" s="225">
        <f t="shared" si="8"/>
        <v>4531.601910416666</v>
      </c>
      <c r="AF29" s="211"/>
      <c r="AG29" s="230">
        <f t="shared" si="15"/>
        <v>323.025</v>
      </c>
      <c r="AH29" s="230">
        <f t="shared" si="15"/>
        <v>56.418749999999996</v>
      </c>
      <c r="AI29" s="208">
        <f t="shared" si="16"/>
        <v>97.5149125</v>
      </c>
      <c r="AJ29" s="208">
        <f t="shared" si="16"/>
        <v>604.5924575</v>
      </c>
      <c r="AK29" s="208">
        <f t="shared" si="16"/>
        <v>117.66799441666667</v>
      </c>
      <c r="AL29" s="234">
        <f t="shared" si="11"/>
        <v>1199.2191144166668</v>
      </c>
    </row>
    <row r="30" spans="1:38" ht="11.25" customHeight="1">
      <c r="A30" s="8">
        <v>24</v>
      </c>
      <c r="B30" s="8">
        <v>50</v>
      </c>
      <c r="C30" s="8"/>
      <c r="D30" s="16">
        <v>8</v>
      </c>
      <c r="E30" s="17">
        <f>VLOOKUP(D30,'A13 - Tabelle mit 2 Kindern'!$A$6:$F$13,6)</f>
        <v>64899.72</v>
      </c>
      <c r="F30" s="17">
        <f>VLOOKUP(D30,'A13 - Tabelle mit 2 Kindern'!$A$6:$G$13,7)</f>
        <v>46712.16</v>
      </c>
      <c r="G30" s="18">
        <f t="shared" si="0"/>
        <v>44192.16</v>
      </c>
      <c r="H30" s="19"/>
      <c r="I30" s="318">
        <v>7</v>
      </c>
      <c r="J30" s="17">
        <f>VLOOKUP(I30,'E13 - Tabelle mit 2 Kindern'!$B$8:$M$20,11)</f>
        <v>78011.93</v>
      </c>
      <c r="K30" s="20">
        <f>VLOOKUP(I30,'E13 - Tabelle mit 2 Kindern'!$B$8:$M$20,12)</f>
        <v>41643.09</v>
      </c>
      <c r="L30" s="27">
        <f t="shared" si="1"/>
        <v>-2549.070000000007</v>
      </c>
      <c r="M30" s="31">
        <f t="shared" si="12"/>
        <v>-66443.21000000006</v>
      </c>
      <c r="N30" s="8">
        <v>24</v>
      </c>
      <c r="O30" s="8">
        <v>50</v>
      </c>
      <c r="P30" s="45"/>
      <c r="Q30" s="45"/>
      <c r="R30" s="403"/>
      <c r="S30" s="200"/>
      <c r="T30" s="207"/>
      <c r="U30" s="208">
        <f t="shared" si="13"/>
        <v>323.025</v>
      </c>
      <c r="V30" s="208">
        <f t="shared" si="13"/>
        <v>56.418749999999996</v>
      </c>
      <c r="W30" s="208">
        <f t="shared" si="14"/>
        <v>97.5149125</v>
      </c>
      <c r="X30" s="208">
        <f t="shared" si="14"/>
        <v>604.5924575</v>
      </c>
      <c r="Y30" s="208">
        <f t="shared" si="14"/>
        <v>419.31412375</v>
      </c>
      <c r="Z30" s="209">
        <f t="shared" si="4"/>
        <v>1500.86524375</v>
      </c>
      <c r="AA30" s="209">
        <f t="shared" si="5"/>
        <v>6500.994166666666</v>
      </c>
      <c r="AB30" s="210">
        <f t="shared" si="6"/>
        <v>8001.859410416666</v>
      </c>
      <c r="AC30" s="211"/>
      <c r="AD30" s="224">
        <f t="shared" si="7"/>
        <v>3470.2574999999997</v>
      </c>
      <c r="AE30" s="225">
        <f t="shared" si="8"/>
        <v>4531.601910416666</v>
      </c>
      <c r="AF30" s="211"/>
      <c r="AG30" s="230">
        <f t="shared" si="15"/>
        <v>323.025</v>
      </c>
      <c r="AH30" s="230">
        <f t="shared" si="15"/>
        <v>56.418749999999996</v>
      </c>
      <c r="AI30" s="208">
        <f t="shared" si="16"/>
        <v>97.5149125</v>
      </c>
      <c r="AJ30" s="208">
        <f t="shared" si="16"/>
        <v>604.5924575</v>
      </c>
      <c r="AK30" s="208">
        <f t="shared" si="16"/>
        <v>117.66799441666667</v>
      </c>
      <c r="AL30" s="234">
        <f t="shared" si="11"/>
        <v>1199.2191144166668</v>
      </c>
    </row>
    <row r="31" spans="1:38" ht="11.25" customHeight="1">
      <c r="A31" s="8">
        <v>25</v>
      </c>
      <c r="B31" s="8">
        <v>51</v>
      </c>
      <c r="C31" s="8"/>
      <c r="D31" s="16">
        <v>8</v>
      </c>
      <c r="E31" s="17">
        <f>VLOOKUP(D31,'A13 - Tabelle mit 2 Kindern'!$A$6:$F$13,6)</f>
        <v>64899.72</v>
      </c>
      <c r="F31" s="17">
        <f>VLOOKUP(D31,'A13 - Tabelle mit 2 Kindern'!$A$6:$G$13,7)</f>
        <v>46712.16</v>
      </c>
      <c r="G31" s="18">
        <f t="shared" si="0"/>
        <v>44192.16</v>
      </c>
      <c r="H31" s="19"/>
      <c r="I31" s="318">
        <v>7</v>
      </c>
      <c r="J31" s="17">
        <f>VLOOKUP(I31,'E13 - Tabelle mit 2 Kindern'!$B$8:$M$20,11)</f>
        <v>78011.93</v>
      </c>
      <c r="K31" s="20">
        <f>VLOOKUP(I31,'E13 - Tabelle mit 2 Kindern'!$B$8:$M$20,12)</f>
        <v>41643.09</v>
      </c>
      <c r="L31" s="27">
        <f t="shared" si="1"/>
        <v>-2549.070000000007</v>
      </c>
      <c r="M31" s="31">
        <f t="shared" si="12"/>
        <v>-68992.28000000007</v>
      </c>
      <c r="N31" s="8">
        <v>25</v>
      </c>
      <c r="O31" s="8">
        <v>51</v>
      </c>
      <c r="P31" s="45"/>
      <c r="Q31" s="45"/>
      <c r="R31" s="403"/>
      <c r="S31" s="200"/>
      <c r="T31" s="207"/>
      <c r="U31" s="208">
        <f t="shared" si="13"/>
        <v>323.025</v>
      </c>
      <c r="V31" s="208">
        <f t="shared" si="13"/>
        <v>56.418749999999996</v>
      </c>
      <c r="W31" s="208">
        <f t="shared" si="14"/>
        <v>97.5149125</v>
      </c>
      <c r="X31" s="208">
        <f t="shared" si="14"/>
        <v>604.5924575</v>
      </c>
      <c r="Y31" s="208">
        <f t="shared" si="14"/>
        <v>419.31412375</v>
      </c>
      <c r="Z31" s="209">
        <f t="shared" si="4"/>
        <v>1500.86524375</v>
      </c>
      <c r="AA31" s="209">
        <f t="shared" si="5"/>
        <v>6500.994166666666</v>
      </c>
      <c r="AB31" s="210">
        <f t="shared" si="6"/>
        <v>8001.859410416666</v>
      </c>
      <c r="AC31" s="211"/>
      <c r="AD31" s="224">
        <f t="shared" si="7"/>
        <v>3470.2574999999997</v>
      </c>
      <c r="AE31" s="225">
        <f t="shared" si="8"/>
        <v>4531.601910416666</v>
      </c>
      <c r="AF31" s="211"/>
      <c r="AG31" s="230">
        <f t="shared" si="15"/>
        <v>323.025</v>
      </c>
      <c r="AH31" s="230">
        <f t="shared" si="15"/>
        <v>56.418749999999996</v>
      </c>
      <c r="AI31" s="208">
        <f t="shared" si="16"/>
        <v>97.5149125</v>
      </c>
      <c r="AJ31" s="208">
        <f t="shared" si="16"/>
        <v>604.5924575</v>
      </c>
      <c r="AK31" s="208">
        <f t="shared" si="16"/>
        <v>117.66799441666667</v>
      </c>
      <c r="AL31" s="234">
        <f t="shared" si="11"/>
        <v>1199.2191144166668</v>
      </c>
    </row>
    <row r="32" spans="1:38" ht="11.25" customHeight="1">
      <c r="A32" s="8">
        <v>26</v>
      </c>
      <c r="B32" s="8">
        <v>52</v>
      </c>
      <c r="C32" s="8"/>
      <c r="D32" s="380">
        <v>8</v>
      </c>
      <c r="E32" s="381">
        <f>VLOOKUP(D32,'A13 - Tabelle ohne Kinder'!$A$6:$F$13,6)</f>
        <v>62211.72</v>
      </c>
      <c r="F32" s="381">
        <f>VLOOKUP(D32,'A13 - Tabelle ohne Kinder'!$A$6:$G$13,7)</f>
        <v>45043.71</v>
      </c>
      <c r="G32" s="382">
        <f>F32-12*$Q$1</f>
        <v>42523.71</v>
      </c>
      <c r="H32" s="19"/>
      <c r="I32" s="397">
        <v>7</v>
      </c>
      <c r="J32" s="381">
        <f>VLOOKUP(I32,'E13 - Tabelle ohne Kinder'!$B$8:$M$19,11)</f>
        <v>78011.93</v>
      </c>
      <c r="K32" s="384">
        <f>VLOOKUP(I32,'E13 - Tabelle ohne Kinder'!$B$8:$M$19,12)</f>
        <v>41483.6</v>
      </c>
      <c r="L32" s="385">
        <f>K32-G32</f>
        <v>-1040.1100000000006</v>
      </c>
      <c r="M32" s="386">
        <f>L32+M31</f>
        <v>-70032.39000000007</v>
      </c>
      <c r="N32" s="8">
        <v>26</v>
      </c>
      <c r="O32" s="8">
        <v>52</v>
      </c>
      <c r="P32" s="45"/>
      <c r="Q32" s="45"/>
      <c r="R32" s="403"/>
      <c r="S32" s="200"/>
      <c r="T32" s="207"/>
      <c r="U32" s="208">
        <f t="shared" si="13"/>
        <v>323.025</v>
      </c>
      <c r="V32" s="208">
        <f t="shared" si="13"/>
        <v>56.418749999999996</v>
      </c>
      <c r="W32" s="208">
        <f t="shared" si="14"/>
        <v>97.5149125</v>
      </c>
      <c r="X32" s="208">
        <f t="shared" si="14"/>
        <v>604.5924575</v>
      </c>
      <c r="Y32" s="208">
        <f t="shared" si="14"/>
        <v>419.31412375</v>
      </c>
      <c r="Z32" s="209">
        <f t="shared" si="4"/>
        <v>1500.86524375</v>
      </c>
      <c r="AA32" s="209">
        <f t="shared" si="5"/>
        <v>6500.994166666666</v>
      </c>
      <c r="AB32" s="210">
        <f t="shared" si="6"/>
        <v>8001.859410416666</v>
      </c>
      <c r="AC32" s="211"/>
      <c r="AD32" s="224">
        <f t="shared" si="7"/>
        <v>3456.9666666666667</v>
      </c>
      <c r="AE32" s="225">
        <f t="shared" si="8"/>
        <v>4544.892743749999</v>
      </c>
      <c r="AF32" s="211"/>
      <c r="AG32" s="230">
        <f t="shared" si="15"/>
        <v>323.025</v>
      </c>
      <c r="AH32" s="230">
        <f t="shared" si="15"/>
        <v>56.418749999999996</v>
      </c>
      <c r="AI32" s="208">
        <f t="shared" si="16"/>
        <v>97.5149125</v>
      </c>
      <c r="AJ32" s="208">
        <f t="shared" si="16"/>
        <v>604.5924575</v>
      </c>
      <c r="AK32" s="208">
        <f t="shared" si="16"/>
        <v>117.66799441666667</v>
      </c>
      <c r="AL32" s="234">
        <f t="shared" si="11"/>
        <v>1199.2191144166668</v>
      </c>
    </row>
    <row r="33" spans="1:38" ht="11.25" customHeight="1">
      <c r="A33" s="8">
        <v>27</v>
      </c>
      <c r="B33" s="8">
        <v>53</v>
      </c>
      <c r="C33" s="8"/>
      <c r="D33" s="380">
        <v>8</v>
      </c>
      <c r="E33" s="381">
        <f>VLOOKUP(D33,'A13 - Tabelle ohne Kinder'!$A$6:$F$13,6)</f>
        <v>62211.72</v>
      </c>
      <c r="F33" s="381">
        <f>VLOOKUP(D33,'A13 - Tabelle ohne Kinder'!$A$6:$G$13,7)</f>
        <v>45043.71</v>
      </c>
      <c r="G33" s="382">
        <f>F33-12*$Q$1</f>
        <v>42523.71</v>
      </c>
      <c r="H33" s="19"/>
      <c r="I33" s="397">
        <v>7</v>
      </c>
      <c r="J33" s="381">
        <f>VLOOKUP(I33,'E13 - Tabelle ohne Kinder'!$B$8:$M$19,11)</f>
        <v>78011.93</v>
      </c>
      <c r="K33" s="384">
        <f>VLOOKUP(I33,'E13 - Tabelle ohne Kinder'!$B$8:$M$19,12)</f>
        <v>41483.6</v>
      </c>
      <c r="L33" s="385">
        <f>K33-G33</f>
        <v>-1040.1100000000006</v>
      </c>
      <c r="M33" s="386">
        <f>L33+M32</f>
        <v>-71072.50000000007</v>
      </c>
      <c r="N33" s="8">
        <v>27</v>
      </c>
      <c r="O33" s="8">
        <v>53</v>
      </c>
      <c r="P33" s="45"/>
      <c r="Q33" s="45"/>
      <c r="R33" s="403"/>
      <c r="S33" s="200"/>
      <c r="T33" s="207"/>
      <c r="U33" s="208">
        <f t="shared" si="13"/>
        <v>323.025</v>
      </c>
      <c r="V33" s="208">
        <f t="shared" si="13"/>
        <v>56.418749999999996</v>
      </c>
      <c r="W33" s="208">
        <f t="shared" si="14"/>
        <v>97.5149125</v>
      </c>
      <c r="X33" s="208">
        <f t="shared" si="14"/>
        <v>604.5924575</v>
      </c>
      <c r="Y33" s="208">
        <f t="shared" si="14"/>
        <v>419.31412375</v>
      </c>
      <c r="Z33" s="209">
        <f t="shared" si="4"/>
        <v>1500.86524375</v>
      </c>
      <c r="AA33" s="209">
        <f t="shared" si="5"/>
        <v>6500.994166666666</v>
      </c>
      <c r="AB33" s="210">
        <f t="shared" si="6"/>
        <v>8001.859410416666</v>
      </c>
      <c r="AC33" s="211"/>
      <c r="AD33" s="224">
        <f t="shared" si="7"/>
        <v>3456.9666666666667</v>
      </c>
      <c r="AE33" s="225">
        <f t="shared" si="8"/>
        <v>4544.892743749999</v>
      </c>
      <c r="AF33" s="211"/>
      <c r="AG33" s="230">
        <f t="shared" si="15"/>
        <v>323.025</v>
      </c>
      <c r="AH33" s="230">
        <f t="shared" si="15"/>
        <v>56.418749999999996</v>
      </c>
      <c r="AI33" s="208">
        <f t="shared" si="16"/>
        <v>97.5149125</v>
      </c>
      <c r="AJ33" s="208">
        <f t="shared" si="16"/>
        <v>604.5924575</v>
      </c>
      <c r="AK33" s="208">
        <f t="shared" si="16"/>
        <v>117.66799441666667</v>
      </c>
      <c r="AL33" s="234">
        <f t="shared" si="11"/>
        <v>1199.2191144166668</v>
      </c>
    </row>
    <row r="34" spans="1:38" ht="11.25" customHeight="1">
      <c r="A34" s="8">
        <v>28</v>
      </c>
      <c r="B34" s="8">
        <v>54</v>
      </c>
      <c r="C34" s="8"/>
      <c r="D34" s="380">
        <v>8</v>
      </c>
      <c r="E34" s="381">
        <f>VLOOKUP(D34,'A13 - Tabelle ohne Kinder'!$A$6:$F$13,6)</f>
        <v>62211.72</v>
      </c>
      <c r="F34" s="381">
        <f>VLOOKUP(D34,'A13 - Tabelle ohne Kinder'!$A$6:$G$13,7)</f>
        <v>45043.71</v>
      </c>
      <c r="G34" s="382">
        <f t="shared" si="0"/>
        <v>42523.71</v>
      </c>
      <c r="H34" s="19"/>
      <c r="I34" s="397">
        <v>7</v>
      </c>
      <c r="J34" s="381">
        <f>VLOOKUP(I34,'E13 - Tabelle ohne Kinder'!$B$8:$M$19,11)</f>
        <v>78011.93</v>
      </c>
      <c r="K34" s="384">
        <f>VLOOKUP(I34,'E13 - Tabelle ohne Kinder'!$B$8:$M$19,12)</f>
        <v>41483.6</v>
      </c>
      <c r="L34" s="385">
        <f t="shared" si="1"/>
        <v>-1040.1100000000006</v>
      </c>
      <c r="M34" s="386">
        <f t="shared" si="12"/>
        <v>-72112.61000000007</v>
      </c>
      <c r="N34" s="8">
        <v>28</v>
      </c>
      <c r="O34" s="8">
        <v>54</v>
      </c>
      <c r="P34" s="45"/>
      <c r="Q34" s="45"/>
      <c r="R34" s="403"/>
      <c r="S34" s="200"/>
      <c r="T34" s="207"/>
      <c r="U34" s="208">
        <f t="shared" si="13"/>
        <v>323.025</v>
      </c>
      <c r="V34" s="208">
        <f t="shared" si="13"/>
        <v>56.418749999999996</v>
      </c>
      <c r="W34" s="208">
        <f t="shared" si="14"/>
        <v>97.5149125</v>
      </c>
      <c r="X34" s="208">
        <f t="shared" si="14"/>
        <v>604.5924575</v>
      </c>
      <c r="Y34" s="208">
        <f t="shared" si="14"/>
        <v>419.31412375</v>
      </c>
      <c r="Z34" s="209">
        <f t="shared" si="4"/>
        <v>1500.86524375</v>
      </c>
      <c r="AA34" s="209">
        <f t="shared" si="5"/>
        <v>6500.994166666666</v>
      </c>
      <c r="AB34" s="210">
        <f t="shared" si="6"/>
        <v>8001.859410416666</v>
      </c>
      <c r="AC34" s="211"/>
      <c r="AD34" s="224">
        <f t="shared" si="7"/>
        <v>3456.9666666666667</v>
      </c>
      <c r="AE34" s="225">
        <f t="shared" si="8"/>
        <v>4544.892743749999</v>
      </c>
      <c r="AF34" s="211"/>
      <c r="AG34" s="230">
        <f t="shared" si="15"/>
        <v>323.025</v>
      </c>
      <c r="AH34" s="230">
        <f t="shared" si="15"/>
        <v>56.418749999999996</v>
      </c>
      <c r="AI34" s="208">
        <f t="shared" si="16"/>
        <v>97.5149125</v>
      </c>
      <c r="AJ34" s="208">
        <f t="shared" si="16"/>
        <v>604.5924575</v>
      </c>
      <c r="AK34" s="208">
        <f t="shared" si="16"/>
        <v>117.66799441666667</v>
      </c>
      <c r="AL34" s="234">
        <f t="shared" si="11"/>
        <v>1199.2191144166668</v>
      </c>
    </row>
    <row r="35" spans="1:38" ht="11.25" customHeight="1">
      <c r="A35" s="8">
        <v>29</v>
      </c>
      <c r="B35" s="8">
        <v>55</v>
      </c>
      <c r="C35" s="8"/>
      <c r="D35" s="380">
        <v>8</v>
      </c>
      <c r="E35" s="381">
        <f>VLOOKUP(D35,'A13 - Tabelle ohne Kinder'!$A$6:$F$13,6)</f>
        <v>62211.72</v>
      </c>
      <c r="F35" s="381">
        <f>VLOOKUP(D35,'A13 - Tabelle ohne Kinder'!$A$6:$G$13,7)</f>
        <v>45043.71</v>
      </c>
      <c r="G35" s="382">
        <f aca="true" t="shared" si="17" ref="G35:G46">F35-12*$Q$1</f>
        <v>42523.71</v>
      </c>
      <c r="H35" s="19"/>
      <c r="I35" s="397">
        <v>7</v>
      </c>
      <c r="J35" s="381">
        <f>VLOOKUP(I35,'E13 - Tabelle ohne Kinder'!$B$8:$M$19,11)</f>
        <v>78011.93</v>
      </c>
      <c r="K35" s="384">
        <f>VLOOKUP(I35,'E13 - Tabelle ohne Kinder'!$B$8:$M$19,12)</f>
        <v>41483.6</v>
      </c>
      <c r="L35" s="385">
        <f t="shared" si="1"/>
        <v>-1040.1100000000006</v>
      </c>
      <c r="M35" s="386">
        <f t="shared" si="12"/>
        <v>-73152.72000000007</v>
      </c>
      <c r="N35" s="8">
        <v>29</v>
      </c>
      <c r="O35" s="8">
        <v>55</v>
      </c>
      <c r="P35" s="45"/>
      <c r="Q35" s="45"/>
      <c r="R35" s="403"/>
      <c r="S35" s="200"/>
      <c r="T35" s="207"/>
      <c r="U35" s="208">
        <f t="shared" si="13"/>
        <v>323.025</v>
      </c>
      <c r="V35" s="208">
        <f t="shared" si="13"/>
        <v>56.418749999999996</v>
      </c>
      <c r="W35" s="208">
        <f t="shared" si="14"/>
        <v>97.5149125</v>
      </c>
      <c r="X35" s="208">
        <f t="shared" si="14"/>
        <v>604.5924575</v>
      </c>
      <c r="Y35" s="208">
        <f t="shared" si="14"/>
        <v>419.31412375</v>
      </c>
      <c r="Z35" s="209">
        <f t="shared" si="4"/>
        <v>1500.86524375</v>
      </c>
      <c r="AA35" s="209">
        <f t="shared" si="5"/>
        <v>6500.994166666666</v>
      </c>
      <c r="AB35" s="210">
        <f t="shared" si="6"/>
        <v>8001.859410416666</v>
      </c>
      <c r="AC35" s="211"/>
      <c r="AD35" s="224">
        <f t="shared" si="7"/>
        <v>3456.9666666666667</v>
      </c>
      <c r="AE35" s="225">
        <f t="shared" si="8"/>
        <v>4544.892743749999</v>
      </c>
      <c r="AF35" s="211"/>
      <c r="AG35" s="230">
        <f t="shared" si="15"/>
        <v>323.025</v>
      </c>
      <c r="AH35" s="230">
        <f t="shared" si="15"/>
        <v>56.418749999999996</v>
      </c>
      <c r="AI35" s="208">
        <f t="shared" si="16"/>
        <v>97.5149125</v>
      </c>
      <c r="AJ35" s="208">
        <f t="shared" si="16"/>
        <v>604.5924575</v>
      </c>
      <c r="AK35" s="208">
        <f t="shared" si="16"/>
        <v>117.66799441666667</v>
      </c>
      <c r="AL35" s="234">
        <f t="shared" si="11"/>
        <v>1199.2191144166668</v>
      </c>
    </row>
    <row r="36" spans="1:38" ht="11.25" customHeight="1">
      <c r="A36" s="8">
        <v>30</v>
      </c>
      <c r="B36" s="8">
        <v>56</v>
      </c>
      <c r="C36" s="8"/>
      <c r="D36" s="380">
        <v>8</v>
      </c>
      <c r="E36" s="381">
        <f>VLOOKUP(D36,'A13 - Tabelle ohne Kinder'!$A$6:$F$13,6)</f>
        <v>62211.72</v>
      </c>
      <c r="F36" s="381">
        <f>VLOOKUP(D36,'A13 - Tabelle ohne Kinder'!$A$6:$G$13,7)</f>
        <v>45043.71</v>
      </c>
      <c r="G36" s="382">
        <f t="shared" si="17"/>
        <v>42523.71</v>
      </c>
      <c r="H36" s="19"/>
      <c r="I36" s="397">
        <v>7</v>
      </c>
      <c r="J36" s="381">
        <f>VLOOKUP(I36,'E13 - Tabelle ohne Kinder'!$B$8:$M$19,11)</f>
        <v>78011.93</v>
      </c>
      <c r="K36" s="384">
        <f>VLOOKUP(I36,'E13 - Tabelle ohne Kinder'!$B$8:$M$19,12)</f>
        <v>41483.6</v>
      </c>
      <c r="L36" s="385">
        <f t="shared" si="1"/>
        <v>-1040.1100000000006</v>
      </c>
      <c r="M36" s="386">
        <f t="shared" si="12"/>
        <v>-74192.83000000007</v>
      </c>
      <c r="N36" s="8">
        <v>30</v>
      </c>
      <c r="O36" s="8">
        <v>56</v>
      </c>
      <c r="P36" s="45"/>
      <c r="Q36" s="45"/>
      <c r="R36" s="403"/>
      <c r="S36" s="200"/>
      <c r="T36" s="207"/>
      <c r="U36" s="208">
        <f t="shared" si="13"/>
        <v>323.025</v>
      </c>
      <c r="V36" s="208">
        <f t="shared" si="13"/>
        <v>56.418749999999996</v>
      </c>
      <c r="W36" s="208">
        <f t="shared" si="14"/>
        <v>97.5149125</v>
      </c>
      <c r="X36" s="208">
        <f t="shared" si="14"/>
        <v>604.5924575</v>
      </c>
      <c r="Y36" s="208">
        <f t="shared" si="14"/>
        <v>419.31412375</v>
      </c>
      <c r="Z36" s="209">
        <f t="shared" si="4"/>
        <v>1500.86524375</v>
      </c>
      <c r="AA36" s="209">
        <f t="shared" si="5"/>
        <v>6500.994166666666</v>
      </c>
      <c r="AB36" s="210">
        <f t="shared" si="6"/>
        <v>8001.859410416666</v>
      </c>
      <c r="AC36" s="211"/>
      <c r="AD36" s="224">
        <f t="shared" si="7"/>
        <v>3456.9666666666667</v>
      </c>
      <c r="AE36" s="225">
        <f t="shared" si="8"/>
        <v>4544.892743749999</v>
      </c>
      <c r="AF36" s="211"/>
      <c r="AG36" s="230">
        <f t="shared" si="15"/>
        <v>323.025</v>
      </c>
      <c r="AH36" s="230">
        <f t="shared" si="15"/>
        <v>56.418749999999996</v>
      </c>
      <c r="AI36" s="208">
        <f t="shared" si="16"/>
        <v>97.5149125</v>
      </c>
      <c r="AJ36" s="208">
        <f t="shared" si="16"/>
        <v>604.5924575</v>
      </c>
      <c r="AK36" s="208">
        <f t="shared" si="16"/>
        <v>117.66799441666667</v>
      </c>
      <c r="AL36" s="234">
        <f t="shared" si="11"/>
        <v>1199.2191144166668</v>
      </c>
    </row>
    <row r="37" spans="1:38" ht="11.25" customHeight="1">
      <c r="A37" s="8">
        <v>31</v>
      </c>
      <c r="B37" s="8">
        <v>57</v>
      </c>
      <c r="C37" s="8"/>
      <c r="D37" s="380">
        <v>8</v>
      </c>
      <c r="E37" s="381">
        <f>VLOOKUP(D37,'A13 - Tabelle ohne Kinder'!$A$6:$F$13,6)</f>
        <v>62211.72</v>
      </c>
      <c r="F37" s="381">
        <f>VLOOKUP(D37,'A13 - Tabelle ohne Kinder'!$A$6:$G$13,7)</f>
        <v>45043.71</v>
      </c>
      <c r="G37" s="382">
        <f t="shared" si="17"/>
        <v>42523.71</v>
      </c>
      <c r="H37" s="19"/>
      <c r="I37" s="397">
        <v>7</v>
      </c>
      <c r="J37" s="381">
        <f>VLOOKUP(I37,'E13 - Tabelle ohne Kinder'!$B$8:$M$19,11)</f>
        <v>78011.93</v>
      </c>
      <c r="K37" s="384">
        <f>VLOOKUP(I37,'E13 - Tabelle ohne Kinder'!$B$8:$M$19,12)</f>
        <v>41483.6</v>
      </c>
      <c r="L37" s="385">
        <f t="shared" si="1"/>
        <v>-1040.1100000000006</v>
      </c>
      <c r="M37" s="386">
        <f t="shared" si="12"/>
        <v>-75232.94000000008</v>
      </c>
      <c r="N37" s="8">
        <v>31</v>
      </c>
      <c r="O37" s="8">
        <v>57</v>
      </c>
      <c r="P37" s="45"/>
      <c r="Q37" s="45"/>
      <c r="R37" s="403"/>
      <c r="S37" s="200"/>
      <c r="T37" s="207"/>
      <c r="U37" s="208">
        <f t="shared" si="13"/>
        <v>323.025</v>
      </c>
      <c r="V37" s="208">
        <f t="shared" si="13"/>
        <v>56.418749999999996</v>
      </c>
      <c r="W37" s="208">
        <f t="shared" si="14"/>
        <v>97.5149125</v>
      </c>
      <c r="X37" s="208">
        <f t="shared" si="14"/>
        <v>604.5924575</v>
      </c>
      <c r="Y37" s="208">
        <f t="shared" si="14"/>
        <v>419.31412375</v>
      </c>
      <c r="Z37" s="209">
        <f t="shared" si="4"/>
        <v>1500.86524375</v>
      </c>
      <c r="AA37" s="209">
        <f t="shared" si="5"/>
        <v>6500.994166666666</v>
      </c>
      <c r="AB37" s="210">
        <f t="shared" si="6"/>
        <v>8001.859410416666</v>
      </c>
      <c r="AC37" s="211"/>
      <c r="AD37" s="224">
        <f t="shared" si="7"/>
        <v>3456.9666666666667</v>
      </c>
      <c r="AE37" s="225">
        <f t="shared" si="8"/>
        <v>4544.892743749999</v>
      </c>
      <c r="AF37" s="211"/>
      <c r="AG37" s="230">
        <f t="shared" si="15"/>
        <v>323.025</v>
      </c>
      <c r="AH37" s="230">
        <f t="shared" si="15"/>
        <v>56.418749999999996</v>
      </c>
      <c r="AI37" s="208">
        <f t="shared" si="16"/>
        <v>97.5149125</v>
      </c>
      <c r="AJ37" s="208">
        <f t="shared" si="16"/>
        <v>604.5924575</v>
      </c>
      <c r="AK37" s="208">
        <f t="shared" si="16"/>
        <v>117.66799441666667</v>
      </c>
      <c r="AL37" s="234">
        <f t="shared" si="11"/>
        <v>1199.2191144166668</v>
      </c>
    </row>
    <row r="38" spans="1:38" ht="11.25" customHeight="1">
      <c r="A38" s="8">
        <v>32</v>
      </c>
      <c r="B38" s="8">
        <v>58</v>
      </c>
      <c r="C38" s="8"/>
      <c r="D38" s="380">
        <v>8</v>
      </c>
      <c r="E38" s="381">
        <f>VLOOKUP(D38,'A13 - Tabelle ohne Kinder'!$A$6:$F$13,6)</f>
        <v>62211.72</v>
      </c>
      <c r="F38" s="381">
        <f>VLOOKUP(D38,'A13 - Tabelle ohne Kinder'!$A$6:$G$13,7)</f>
        <v>45043.71</v>
      </c>
      <c r="G38" s="382">
        <f t="shared" si="17"/>
        <v>42523.71</v>
      </c>
      <c r="H38" s="19"/>
      <c r="I38" s="397">
        <v>7</v>
      </c>
      <c r="J38" s="381">
        <f>VLOOKUP(I38,'E13 - Tabelle ohne Kinder'!$B$8:$M$19,11)</f>
        <v>78011.93</v>
      </c>
      <c r="K38" s="384">
        <f>VLOOKUP(I38,'E13 - Tabelle ohne Kinder'!$B$8:$M$19,12)</f>
        <v>41483.6</v>
      </c>
      <c r="L38" s="385">
        <f t="shared" si="1"/>
        <v>-1040.1100000000006</v>
      </c>
      <c r="M38" s="386">
        <f t="shared" si="12"/>
        <v>-76273.05000000008</v>
      </c>
      <c r="N38" s="8">
        <v>32</v>
      </c>
      <c r="O38" s="8">
        <v>58</v>
      </c>
      <c r="P38" s="45"/>
      <c r="Q38" s="45"/>
      <c r="R38" s="403"/>
      <c r="S38" s="200"/>
      <c r="T38" s="207"/>
      <c r="U38" s="208">
        <f t="shared" si="13"/>
        <v>323.025</v>
      </c>
      <c r="V38" s="208">
        <f t="shared" si="13"/>
        <v>56.418749999999996</v>
      </c>
      <c r="W38" s="208">
        <f t="shared" si="14"/>
        <v>97.5149125</v>
      </c>
      <c r="X38" s="208">
        <f t="shared" si="14"/>
        <v>604.5924575</v>
      </c>
      <c r="Y38" s="208">
        <f t="shared" si="14"/>
        <v>419.31412375</v>
      </c>
      <c r="Z38" s="209">
        <f t="shared" si="4"/>
        <v>1500.86524375</v>
      </c>
      <c r="AA38" s="209">
        <f t="shared" si="5"/>
        <v>6500.994166666666</v>
      </c>
      <c r="AB38" s="210">
        <f t="shared" si="6"/>
        <v>8001.859410416666</v>
      </c>
      <c r="AC38" s="211"/>
      <c r="AD38" s="224">
        <f t="shared" si="7"/>
        <v>3456.9666666666667</v>
      </c>
      <c r="AE38" s="225">
        <f t="shared" si="8"/>
        <v>4544.892743749999</v>
      </c>
      <c r="AF38" s="211"/>
      <c r="AG38" s="230">
        <f t="shared" si="15"/>
        <v>323.025</v>
      </c>
      <c r="AH38" s="230">
        <f t="shared" si="15"/>
        <v>56.418749999999996</v>
      </c>
      <c r="AI38" s="208">
        <f t="shared" si="16"/>
        <v>97.5149125</v>
      </c>
      <c r="AJ38" s="208">
        <f t="shared" si="16"/>
        <v>604.5924575</v>
      </c>
      <c r="AK38" s="208">
        <f t="shared" si="16"/>
        <v>117.66799441666667</v>
      </c>
      <c r="AL38" s="234">
        <f t="shared" si="11"/>
        <v>1199.2191144166668</v>
      </c>
    </row>
    <row r="39" spans="1:38" ht="11.25" customHeight="1">
      <c r="A39" s="8">
        <v>33</v>
      </c>
      <c r="B39" s="8">
        <v>59</v>
      </c>
      <c r="C39" s="8"/>
      <c r="D39" s="380">
        <v>8</v>
      </c>
      <c r="E39" s="381">
        <f>VLOOKUP(D39,'A13 - Tabelle ohne Kinder'!$A$6:$F$13,6)</f>
        <v>62211.72</v>
      </c>
      <c r="F39" s="381">
        <f>VLOOKUP(D39,'A13 - Tabelle ohne Kinder'!$A$6:$G$13,7)</f>
        <v>45043.71</v>
      </c>
      <c r="G39" s="382">
        <f t="shared" si="17"/>
        <v>42523.71</v>
      </c>
      <c r="H39" s="19"/>
      <c r="I39" s="397">
        <v>7</v>
      </c>
      <c r="J39" s="381">
        <f>VLOOKUP(I39,'E13 - Tabelle ohne Kinder'!$B$8:$M$19,11)</f>
        <v>78011.93</v>
      </c>
      <c r="K39" s="384">
        <f>VLOOKUP(I39,'E13 - Tabelle ohne Kinder'!$B$8:$M$19,12)</f>
        <v>41483.6</v>
      </c>
      <c r="L39" s="385">
        <f t="shared" si="1"/>
        <v>-1040.1100000000006</v>
      </c>
      <c r="M39" s="386">
        <f t="shared" si="12"/>
        <v>-77313.16000000008</v>
      </c>
      <c r="N39" s="8">
        <v>33</v>
      </c>
      <c r="O39" s="8">
        <v>59</v>
      </c>
      <c r="P39" s="45"/>
      <c r="Q39" s="45"/>
      <c r="R39" s="403"/>
      <c r="S39" s="200"/>
      <c r="T39" s="207"/>
      <c r="U39" s="208">
        <f t="shared" si="13"/>
        <v>323.025</v>
      </c>
      <c r="V39" s="208">
        <f t="shared" si="13"/>
        <v>56.418749999999996</v>
      </c>
      <c r="W39" s="208">
        <f t="shared" si="14"/>
        <v>97.5149125</v>
      </c>
      <c r="X39" s="208">
        <f t="shared" si="14"/>
        <v>604.5924575</v>
      </c>
      <c r="Y39" s="208">
        <f t="shared" si="14"/>
        <v>419.31412375</v>
      </c>
      <c r="Z39" s="209">
        <f t="shared" si="4"/>
        <v>1500.86524375</v>
      </c>
      <c r="AA39" s="209">
        <f t="shared" si="5"/>
        <v>6500.994166666666</v>
      </c>
      <c r="AB39" s="210">
        <f t="shared" si="6"/>
        <v>8001.859410416666</v>
      </c>
      <c r="AC39" s="211"/>
      <c r="AD39" s="224">
        <f t="shared" si="7"/>
        <v>3456.9666666666667</v>
      </c>
      <c r="AE39" s="225">
        <f t="shared" si="8"/>
        <v>4544.892743749999</v>
      </c>
      <c r="AF39" s="211"/>
      <c r="AG39" s="230">
        <f t="shared" si="15"/>
        <v>323.025</v>
      </c>
      <c r="AH39" s="230">
        <f t="shared" si="15"/>
        <v>56.418749999999996</v>
      </c>
      <c r="AI39" s="208">
        <f t="shared" si="16"/>
        <v>97.5149125</v>
      </c>
      <c r="AJ39" s="208">
        <f t="shared" si="16"/>
        <v>604.5924575</v>
      </c>
      <c r="AK39" s="208">
        <f t="shared" si="16"/>
        <v>117.66799441666667</v>
      </c>
      <c r="AL39" s="234">
        <f t="shared" si="11"/>
        <v>1199.2191144166668</v>
      </c>
    </row>
    <row r="40" spans="1:38" ht="11.25" customHeight="1">
      <c r="A40" s="8">
        <v>34</v>
      </c>
      <c r="B40" s="8">
        <v>60</v>
      </c>
      <c r="C40" s="8"/>
      <c r="D40" s="380">
        <v>8</v>
      </c>
      <c r="E40" s="381">
        <f>VLOOKUP(D40,'A13 - Tabelle ohne Kinder'!$A$6:$F$13,6)</f>
        <v>62211.72</v>
      </c>
      <c r="F40" s="381">
        <f>VLOOKUP(D40,'A13 - Tabelle ohne Kinder'!$A$6:$G$13,7)</f>
        <v>45043.71</v>
      </c>
      <c r="G40" s="382">
        <f t="shared" si="17"/>
        <v>42523.71</v>
      </c>
      <c r="H40" s="19"/>
      <c r="I40" s="397">
        <v>7</v>
      </c>
      <c r="J40" s="381">
        <f>VLOOKUP(I40,'E13 - Tabelle ohne Kinder'!$B$8:$M$19,11)</f>
        <v>78011.93</v>
      </c>
      <c r="K40" s="384">
        <f>VLOOKUP(I40,'E13 - Tabelle ohne Kinder'!$B$8:$M$19,12)</f>
        <v>41483.6</v>
      </c>
      <c r="L40" s="385">
        <f t="shared" si="1"/>
        <v>-1040.1100000000006</v>
      </c>
      <c r="M40" s="398">
        <f t="shared" si="12"/>
        <v>-78353.27000000008</v>
      </c>
      <c r="N40" s="8">
        <v>34</v>
      </c>
      <c r="O40" s="8">
        <v>60</v>
      </c>
      <c r="P40" s="45"/>
      <c r="Q40" s="45"/>
      <c r="R40" s="403"/>
      <c r="S40" s="200"/>
      <c r="T40" s="207"/>
      <c r="U40" s="208">
        <f t="shared" si="13"/>
        <v>323.025</v>
      </c>
      <c r="V40" s="208">
        <f t="shared" si="13"/>
        <v>56.418749999999996</v>
      </c>
      <c r="W40" s="208">
        <f t="shared" si="14"/>
        <v>97.5149125</v>
      </c>
      <c r="X40" s="208">
        <f t="shared" si="14"/>
        <v>604.5924575</v>
      </c>
      <c r="Y40" s="208">
        <f t="shared" si="14"/>
        <v>419.31412375</v>
      </c>
      <c r="Z40" s="209">
        <f t="shared" si="4"/>
        <v>1500.86524375</v>
      </c>
      <c r="AA40" s="209">
        <f t="shared" si="5"/>
        <v>6500.994166666666</v>
      </c>
      <c r="AB40" s="210">
        <f t="shared" si="6"/>
        <v>8001.859410416666</v>
      </c>
      <c r="AC40" s="211"/>
      <c r="AD40" s="224">
        <f t="shared" si="7"/>
        <v>3456.9666666666667</v>
      </c>
      <c r="AE40" s="225">
        <f t="shared" si="8"/>
        <v>4544.892743749999</v>
      </c>
      <c r="AF40" s="211"/>
      <c r="AG40" s="230">
        <f t="shared" si="15"/>
        <v>323.025</v>
      </c>
      <c r="AH40" s="230">
        <f t="shared" si="15"/>
        <v>56.418749999999996</v>
      </c>
      <c r="AI40" s="208">
        <f t="shared" si="16"/>
        <v>97.5149125</v>
      </c>
      <c r="AJ40" s="208">
        <f t="shared" si="16"/>
        <v>604.5924575</v>
      </c>
      <c r="AK40" s="208">
        <f t="shared" si="16"/>
        <v>117.66799441666667</v>
      </c>
      <c r="AL40" s="234">
        <f t="shared" si="11"/>
        <v>1199.2191144166668</v>
      </c>
    </row>
    <row r="41" spans="1:38" ht="11.25" customHeight="1">
      <c r="A41" s="8">
        <v>35</v>
      </c>
      <c r="B41" s="8">
        <v>61</v>
      </c>
      <c r="C41" s="8"/>
      <c r="D41" s="380">
        <v>8</v>
      </c>
      <c r="E41" s="381">
        <f>VLOOKUP(D41,'A13 - Tabelle ohne Kinder'!$A$6:$F$13,6)</f>
        <v>62211.72</v>
      </c>
      <c r="F41" s="381">
        <f>VLOOKUP(D41,'A13 - Tabelle ohne Kinder'!$A$6:$G$13,7)</f>
        <v>45043.71</v>
      </c>
      <c r="G41" s="382">
        <f t="shared" si="17"/>
        <v>42523.71</v>
      </c>
      <c r="H41" s="19"/>
      <c r="I41" s="397">
        <v>7</v>
      </c>
      <c r="J41" s="381">
        <f>VLOOKUP(I41,'E13 - Tabelle ohne Kinder'!$B$8:$M$19,11)</f>
        <v>78011.93</v>
      </c>
      <c r="K41" s="384">
        <f>VLOOKUP(I41,'E13 - Tabelle ohne Kinder'!$B$8:$M$19,12)</f>
        <v>41483.6</v>
      </c>
      <c r="L41" s="385">
        <f t="shared" si="1"/>
        <v>-1040.1100000000006</v>
      </c>
      <c r="M41" s="398">
        <f t="shared" si="12"/>
        <v>-79393.38000000008</v>
      </c>
      <c r="N41" s="8">
        <v>35</v>
      </c>
      <c r="O41" s="8">
        <v>61</v>
      </c>
      <c r="P41" s="45"/>
      <c r="Q41" s="45"/>
      <c r="R41" s="403"/>
      <c r="S41" s="200"/>
      <c r="T41" s="207"/>
      <c r="U41" s="208">
        <f t="shared" si="13"/>
        <v>323.025</v>
      </c>
      <c r="V41" s="208">
        <f t="shared" si="13"/>
        <v>56.418749999999996</v>
      </c>
      <c r="W41" s="208">
        <f t="shared" si="14"/>
        <v>97.5149125</v>
      </c>
      <c r="X41" s="208">
        <f t="shared" si="14"/>
        <v>604.5924575</v>
      </c>
      <c r="Y41" s="208">
        <f t="shared" si="14"/>
        <v>419.31412375</v>
      </c>
      <c r="Z41" s="209">
        <f t="shared" si="4"/>
        <v>1500.86524375</v>
      </c>
      <c r="AA41" s="209">
        <f t="shared" si="5"/>
        <v>6500.994166666666</v>
      </c>
      <c r="AB41" s="210">
        <f t="shared" si="6"/>
        <v>8001.859410416666</v>
      </c>
      <c r="AC41" s="211"/>
      <c r="AD41" s="224">
        <f t="shared" si="7"/>
        <v>3456.9666666666667</v>
      </c>
      <c r="AE41" s="225">
        <f t="shared" si="8"/>
        <v>4544.892743749999</v>
      </c>
      <c r="AF41" s="211"/>
      <c r="AG41" s="230">
        <f t="shared" si="15"/>
        <v>323.025</v>
      </c>
      <c r="AH41" s="230">
        <f t="shared" si="15"/>
        <v>56.418749999999996</v>
      </c>
      <c r="AI41" s="208">
        <f t="shared" si="16"/>
        <v>97.5149125</v>
      </c>
      <c r="AJ41" s="208">
        <f t="shared" si="16"/>
        <v>604.5924575</v>
      </c>
      <c r="AK41" s="208">
        <f t="shared" si="16"/>
        <v>117.66799441666667</v>
      </c>
      <c r="AL41" s="234">
        <f t="shared" si="11"/>
        <v>1199.2191144166668</v>
      </c>
    </row>
    <row r="42" spans="1:38" ht="11.25" customHeight="1">
      <c r="A42" s="8">
        <v>36</v>
      </c>
      <c r="B42" s="8">
        <v>62</v>
      </c>
      <c r="C42" s="8"/>
      <c r="D42" s="380">
        <v>8</v>
      </c>
      <c r="E42" s="381">
        <f>VLOOKUP(D42,'A13 - Tabelle ohne Kinder'!$A$6:$F$13,6)</f>
        <v>62211.72</v>
      </c>
      <c r="F42" s="381">
        <f>VLOOKUP(D42,'A13 - Tabelle ohne Kinder'!$A$6:$G$13,7)</f>
        <v>45043.71</v>
      </c>
      <c r="G42" s="382">
        <f t="shared" si="17"/>
        <v>42523.71</v>
      </c>
      <c r="H42" s="19"/>
      <c r="I42" s="397">
        <v>7</v>
      </c>
      <c r="J42" s="381">
        <f>VLOOKUP(I42,'E13 - Tabelle ohne Kinder'!$B$8:$M$19,11)</f>
        <v>78011.93</v>
      </c>
      <c r="K42" s="384">
        <f>VLOOKUP(I42,'E13 - Tabelle ohne Kinder'!$B$8:$M$19,12)</f>
        <v>41483.6</v>
      </c>
      <c r="L42" s="385">
        <f t="shared" si="1"/>
        <v>-1040.1100000000006</v>
      </c>
      <c r="M42" s="386">
        <f t="shared" si="12"/>
        <v>-80433.49000000008</v>
      </c>
      <c r="N42" s="8">
        <v>36</v>
      </c>
      <c r="O42" s="8">
        <v>62</v>
      </c>
      <c r="P42" s="45"/>
      <c r="Q42" s="45"/>
      <c r="R42" s="403"/>
      <c r="S42" s="200"/>
      <c r="T42" s="207"/>
      <c r="U42" s="208">
        <f t="shared" si="13"/>
        <v>323.025</v>
      </c>
      <c r="V42" s="208">
        <f t="shared" si="13"/>
        <v>56.418749999999996</v>
      </c>
      <c r="W42" s="208">
        <f t="shared" si="14"/>
        <v>97.5149125</v>
      </c>
      <c r="X42" s="208">
        <f t="shared" si="14"/>
        <v>604.5924575</v>
      </c>
      <c r="Y42" s="208">
        <f t="shared" si="14"/>
        <v>419.31412375</v>
      </c>
      <c r="Z42" s="209">
        <f t="shared" si="4"/>
        <v>1500.86524375</v>
      </c>
      <c r="AA42" s="209">
        <f t="shared" si="5"/>
        <v>6500.994166666666</v>
      </c>
      <c r="AB42" s="210">
        <f t="shared" si="6"/>
        <v>8001.859410416666</v>
      </c>
      <c r="AC42" s="211"/>
      <c r="AD42" s="224">
        <f t="shared" si="7"/>
        <v>3456.9666666666667</v>
      </c>
      <c r="AE42" s="225">
        <f t="shared" si="8"/>
        <v>4544.892743749999</v>
      </c>
      <c r="AF42" s="211"/>
      <c r="AG42" s="230">
        <f t="shared" si="15"/>
        <v>323.025</v>
      </c>
      <c r="AH42" s="230">
        <f t="shared" si="15"/>
        <v>56.418749999999996</v>
      </c>
      <c r="AI42" s="208">
        <f t="shared" si="16"/>
        <v>97.5149125</v>
      </c>
      <c r="AJ42" s="208">
        <f t="shared" si="16"/>
        <v>604.5924575</v>
      </c>
      <c r="AK42" s="208">
        <f t="shared" si="16"/>
        <v>117.66799441666667</v>
      </c>
      <c r="AL42" s="234">
        <f t="shared" si="11"/>
        <v>1199.2191144166668</v>
      </c>
    </row>
    <row r="43" spans="1:38" ht="11.25" customHeight="1">
      <c r="A43" s="8">
        <v>37</v>
      </c>
      <c r="B43" s="8">
        <v>63</v>
      </c>
      <c r="C43" s="8"/>
      <c r="D43" s="380">
        <v>8</v>
      </c>
      <c r="E43" s="381">
        <f>VLOOKUP(D43,'A13 - Tabelle ohne Kinder'!$A$6:$F$13,6)</f>
        <v>62211.72</v>
      </c>
      <c r="F43" s="381">
        <f>VLOOKUP(D43,'A13 - Tabelle ohne Kinder'!$A$6:$G$13,7)</f>
        <v>45043.71</v>
      </c>
      <c r="G43" s="382">
        <f t="shared" si="17"/>
        <v>42523.71</v>
      </c>
      <c r="H43" s="19"/>
      <c r="I43" s="397">
        <v>7</v>
      </c>
      <c r="J43" s="381">
        <f>VLOOKUP(I43,'E13 - Tabelle ohne Kinder'!$B$8:$M$19,11)</f>
        <v>78011.93</v>
      </c>
      <c r="K43" s="384">
        <f>VLOOKUP(I43,'E13 - Tabelle ohne Kinder'!$B$8:$M$19,12)</f>
        <v>41483.6</v>
      </c>
      <c r="L43" s="385">
        <f t="shared" si="1"/>
        <v>-1040.1100000000006</v>
      </c>
      <c r="M43" s="386">
        <f t="shared" si="12"/>
        <v>-81473.60000000008</v>
      </c>
      <c r="N43" s="8">
        <v>37</v>
      </c>
      <c r="O43" s="8">
        <v>63</v>
      </c>
      <c r="P43" s="45"/>
      <c r="Q43" s="45"/>
      <c r="R43" s="403"/>
      <c r="S43" s="200"/>
      <c r="T43" s="207"/>
      <c r="U43" s="208">
        <f t="shared" si="13"/>
        <v>323.025</v>
      </c>
      <c r="V43" s="208">
        <f t="shared" si="13"/>
        <v>56.418749999999996</v>
      </c>
      <c r="W43" s="208">
        <f t="shared" si="14"/>
        <v>97.5149125</v>
      </c>
      <c r="X43" s="208">
        <f t="shared" si="14"/>
        <v>604.5924575</v>
      </c>
      <c r="Y43" s="208">
        <f t="shared" si="14"/>
        <v>419.31412375</v>
      </c>
      <c r="Z43" s="209">
        <f t="shared" si="4"/>
        <v>1500.86524375</v>
      </c>
      <c r="AA43" s="209">
        <f t="shared" si="5"/>
        <v>6500.994166666666</v>
      </c>
      <c r="AB43" s="210">
        <f t="shared" si="6"/>
        <v>8001.859410416666</v>
      </c>
      <c r="AC43" s="211"/>
      <c r="AD43" s="224">
        <f t="shared" si="7"/>
        <v>3456.9666666666667</v>
      </c>
      <c r="AE43" s="225">
        <f t="shared" si="8"/>
        <v>4544.892743749999</v>
      </c>
      <c r="AF43" s="211"/>
      <c r="AG43" s="230">
        <f t="shared" si="15"/>
        <v>323.025</v>
      </c>
      <c r="AH43" s="230">
        <f t="shared" si="15"/>
        <v>56.418749999999996</v>
      </c>
      <c r="AI43" s="208">
        <f t="shared" si="16"/>
        <v>97.5149125</v>
      </c>
      <c r="AJ43" s="208">
        <f t="shared" si="16"/>
        <v>604.5924575</v>
      </c>
      <c r="AK43" s="208">
        <f t="shared" si="16"/>
        <v>117.66799441666667</v>
      </c>
      <c r="AL43" s="234">
        <f t="shared" si="11"/>
        <v>1199.2191144166668</v>
      </c>
    </row>
    <row r="44" spans="1:38" ht="11.25" customHeight="1">
      <c r="A44" s="8">
        <v>38</v>
      </c>
      <c r="B44" s="8">
        <v>64</v>
      </c>
      <c r="C44" s="8"/>
      <c r="D44" s="380">
        <v>8</v>
      </c>
      <c r="E44" s="381">
        <f>VLOOKUP(D44,'A13 - Tabelle ohne Kinder'!$A$6:$F$13,6)</f>
        <v>62211.72</v>
      </c>
      <c r="F44" s="381">
        <f>VLOOKUP(D44,'A13 - Tabelle ohne Kinder'!$A$6:$G$13,7)</f>
        <v>45043.71</v>
      </c>
      <c r="G44" s="382">
        <f t="shared" si="17"/>
        <v>42523.71</v>
      </c>
      <c r="H44" s="19"/>
      <c r="I44" s="397">
        <v>7</v>
      </c>
      <c r="J44" s="381">
        <f>VLOOKUP(I44,'E13 - Tabelle ohne Kinder'!$B$8:$M$19,11)</f>
        <v>78011.93</v>
      </c>
      <c r="K44" s="384">
        <f>VLOOKUP(I44,'E13 - Tabelle ohne Kinder'!$B$8:$M$19,12)</f>
        <v>41483.6</v>
      </c>
      <c r="L44" s="385">
        <f t="shared" si="1"/>
        <v>-1040.1100000000006</v>
      </c>
      <c r="M44" s="386">
        <f t="shared" si="12"/>
        <v>-82513.71000000008</v>
      </c>
      <c r="N44" s="8">
        <v>38</v>
      </c>
      <c r="O44" s="8">
        <v>64</v>
      </c>
      <c r="P44" s="45"/>
      <c r="Q44" s="45"/>
      <c r="R44" s="403"/>
      <c r="S44" s="200"/>
      <c r="T44" s="207"/>
      <c r="U44" s="208">
        <f t="shared" si="13"/>
        <v>323.025</v>
      </c>
      <c r="V44" s="208">
        <f t="shared" si="13"/>
        <v>56.418749999999996</v>
      </c>
      <c r="W44" s="208">
        <f t="shared" si="14"/>
        <v>97.5149125</v>
      </c>
      <c r="X44" s="208">
        <f t="shared" si="14"/>
        <v>604.5924575</v>
      </c>
      <c r="Y44" s="208">
        <f t="shared" si="14"/>
        <v>419.31412375</v>
      </c>
      <c r="Z44" s="209">
        <f t="shared" si="4"/>
        <v>1500.86524375</v>
      </c>
      <c r="AA44" s="209">
        <f t="shared" si="5"/>
        <v>6500.994166666666</v>
      </c>
      <c r="AB44" s="210">
        <f t="shared" si="6"/>
        <v>8001.859410416666</v>
      </c>
      <c r="AC44" s="211"/>
      <c r="AD44" s="224">
        <f t="shared" si="7"/>
        <v>3456.9666666666667</v>
      </c>
      <c r="AE44" s="225">
        <f t="shared" si="8"/>
        <v>4544.892743749999</v>
      </c>
      <c r="AF44" s="211"/>
      <c r="AG44" s="230">
        <f t="shared" si="15"/>
        <v>323.025</v>
      </c>
      <c r="AH44" s="230">
        <f t="shared" si="15"/>
        <v>56.418749999999996</v>
      </c>
      <c r="AI44" s="208">
        <f t="shared" si="16"/>
        <v>97.5149125</v>
      </c>
      <c r="AJ44" s="208">
        <f t="shared" si="16"/>
        <v>604.5924575</v>
      </c>
      <c r="AK44" s="208">
        <f t="shared" si="16"/>
        <v>117.66799441666667</v>
      </c>
      <c r="AL44" s="234">
        <f t="shared" si="11"/>
        <v>1199.2191144166668</v>
      </c>
    </row>
    <row r="45" spans="1:38" ht="11.25" customHeight="1">
      <c r="A45" s="8">
        <v>39</v>
      </c>
      <c r="B45" s="8">
        <v>65</v>
      </c>
      <c r="C45" s="8"/>
      <c r="D45" s="380">
        <v>8</v>
      </c>
      <c r="E45" s="381">
        <f>VLOOKUP(D45,'A13 - Tabelle ohne Kinder'!$A$6:$F$13,6)</f>
        <v>62211.72</v>
      </c>
      <c r="F45" s="381">
        <f>VLOOKUP(D45,'A13 - Tabelle ohne Kinder'!$A$6:$G$13,7)</f>
        <v>45043.71</v>
      </c>
      <c r="G45" s="382">
        <f t="shared" si="17"/>
        <v>42523.71</v>
      </c>
      <c r="H45" s="19"/>
      <c r="I45" s="397">
        <v>7</v>
      </c>
      <c r="J45" s="381">
        <f>VLOOKUP(I45,'E13 - Tabelle ohne Kinder'!$B$8:$M$19,11)</f>
        <v>78011.93</v>
      </c>
      <c r="K45" s="384">
        <f>VLOOKUP(I45,'E13 - Tabelle ohne Kinder'!$B$8:$M$19,12)</f>
        <v>41483.6</v>
      </c>
      <c r="L45" s="385">
        <f t="shared" si="1"/>
        <v>-1040.1100000000006</v>
      </c>
      <c r="M45" s="386">
        <f t="shared" si="12"/>
        <v>-83553.82000000008</v>
      </c>
      <c r="N45" s="8">
        <v>39</v>
      </c>
      <c r="O45" s="8">
        <v>65</v>
      </c>
      <c r="P45" s="45"/>
      <c r="Q45" s="45"/>
      <c r="R45" s="403"/>
      <c r="S45" s="200"/>
      <c r="T45" s="207"/>
      <c r="U45" s="208">
        <f t="shared" si="13"/>
        <v>323.025</v>
      </c>
      <c r="V45" s="208">
        <f t="shared" si="13"/>
        <v>56.418749999999996</v>
      </c>
      <c r="W45" s="208">
        <f t="shared" si="14"/>
        <v>97.5149125</v>
      </c>
      <c r="X45" s="208">
        <f t="shared" si="14"/>
        <v>604.5924575</v>
      </c>
      <c r="Y45" s="208">
        <f t="shared" si="14"/>
        <v>419.31412375</v>
      </c>
      <c r="Z45" s="209">
        <f t="shared" si="4"/>
        <v>1500.86524375</v>
      </c>
      <c r="AA45" s="209">
        <f t="shared" si="5"/>
        <v>6500.994166666666</v>
      </c>
      <c r="AB45" s="210">
        <f t="shared" si="6"/>
        <v>8001.859410416666</v>
      </c>
      <c r="AC45" s="211"/>
      <c r="AD45" s="224">
        <f t="shared" si="7"/>
        <v>3456.9666666666667</v>
      </c>
      <c r="AE45" s="225">
        <f t="shared" si="8"/>
        <v>4544.892743749999</v>
      </c>
      <c r="AF45" s="211"/>
      <c r="AG45" s="230">
        <f t="shared" si="15"/>
        <v>323.025</v>
      </c>
      <c r="AH45" s="230">
        <f t="shared" si="15"/>
        <v>56.418749999999996</v>
      </c>
      <c r="AI45" s="208">
        <f t="shared" si="16"/>
        <v>97.5149125</v>
      </c>
      <c r="AJ45" s="208">
        <f t="shared" si="16"/>
        <v>604.5924575</v>
      </c>
      <c r="AK45" s="208">
        <f t="shared" si="16"/>
        <v>117.66799441666667</v>
      </c>
      <c r="AL45" s="234">
        <f t="shared" si="11"/>
        <v>1199.2191144166668</v>
      </c>
    </row>
    <row r="46" spans="1:38" ht="11.25" customHeight="1">
      <c r="A46" s="8">
        <v>40</v>
      </c>
      <c r="B46" s="219">
        <v>66</v>
      </c>
      <c r="C46" s="8"/>
      <c r="D46" s="383">
        <v>8</v>
      </c>
      <c r="E46" s="381">
        <f>VLOOKUP(D46,'A13 - Tabelle ohne Kinder'!$A$6:$F$13,6)</f>
        <v>62211.72</v>
      </c>
      <c r="F46" s="381">
        <f>VLOOKUP(D46,'A13 - Tabelle ohne Kinder'!$A$6:$G$13,7)</f>
        <v>45043.71</v>
      </c>
      <c r="G46" s="382">
        <f t="shared" si="17"/>
        <v>42523.71</v>
      </c>
      <c r="H46" s="19"/>
      <c r="I46" s="397">
        <v>7</v>
      </c>
      <c r="J46" s="381">
        <f>VLOOKUP(I46,'E13 - Tabelle ohne Kinder'!$B$8:$M$19,11)</f>
        <v>78011.93</v>
      </c>
      <c r="K46" s="384">
        <f>VLOOKUP(I46,'E13 - Tabelle ohne Kinder'!$B$8:$M$19,12)</f>
        <v>41483.6</v>
      </c>
      <c r="L46" s="387">
        <f t="shared" si="1"/>
        <v>-1040.1100000000006</v>
      </c>
      <c r="M46" s="388">
        <f t="shared" si="12"/>
        <v>-84593.93000000008</v>
      </c>
      <c r="N46" s="8">
        <v>40</v>
      </c>
      <c r="O46" s="219">
        <v>66</v>
      </c>
      <c r="P46" s="45"/>
      <c r="Q46" s="45"/>
      <c r="R46" s="403"/>
      <c r="S46" s="200"/>
      <c r="T46" s="212"/>
      <c r="U46" s="208">
        <f t="shared" si="13"/>
        <v>323.025</v>
      </c>
      <c r="V46" s="208">
        <f t="shared" si="13"/>
        <v>56.418749999999996</v>
      </c>
      <c r="W46" s="208">
        <f t="shared" si="14"/>
        <v>97.5149125</v>
      </c>
      <c r="X46" s="208">
        <f t="shared" si="14"/>
        <v>604.5924575</v>
      </c>
      <c r="Y46" s="208">
        <f t="shared" si="14"/>
        <v>419.31412375</v>
      </c>
      <c r="Z46" s="209">
        <f t="shared" si="4"/>
        <v>1500.86524375</v>
      </c>
      <c r="AA46" s="209">
        <f t="shared" si="5"/>
        <v>6500.994166666666</v>
      </c>
      <c r="AB46" s="210">
        <f t="shared" si="6"/>
        <v>8001.859410416666</v>
      </c>
      <c r="AC46" s="211"/>
      <c r="AD46" s="224">
        <f t="shared" si="7"/>
        <v>3456.9666666666667</v>
      </c>
      <c r="AE46" s="225">
        <f t="shared" si="8"/>
        <v>4544.892743749999</v>
      </c>
      <c r="AF46" s="211"/>
      <c r="AG46" s="230">
        <f t="shared" si="15"/>
        <v>323.025</v>
      </c>
      <c r="AH46" s="230">
        <f t="shared" si="15"/>
        <v>56.418749999999996</v>
      </c>
      <c r="AI46" s="208">
        <f t="shared" si="16"/>
        <v>97.5149125</v>
      </c>
      <c r="AJ46" s="208">
        <f t="shared" si="16"/>
        <v>604.5924575</v>
      </c>
      <c r="AK46" s="208">
        <f t="shared" si="16"/>
        <v>117.66799441666667</v>
      </c>
      <c r="AL46" s="234">
        <f t="shared" si="11"/>
        <v>1199.2191144166668</v>
      </c>
    </row>
    <row r="47" spans="1:38" s="113" customFormat="1" ht="13.5" thickBot="1">
      <c r="A47" s="107"/>
      <c r="B47" s="107"/>
      <c r="C47" s="107"/>
      <c r="D47" s="104" t="s">
        <v>7</v>
      </c>
      <c r="E47" s="108">
        <f>AVERAGE(E7:E46)</f>
        <v>60661.31100000001</v>
      </c>
      <c r="F47" s="108">
        <f>AVERAGE(F7:F46)</f>
        <v>44277.82799999998</v>
      </c>
      <c r="G47" s="98">
        <f>AVERAGE(G7:G46)</f>
        <v>41757.82799999999</v>
      </c>
      <c r="H47" s="109"/>
      <c r="I47" s="104" t="s">
        <v>7</v>
      </c>
      <c r="J47" s="108">
        <f>AVERAGE(J7:J46)</f>
        <v>73748.18500000001</v>
      </c>
      <c r="K47" s="105">
        <f>AVERAGE(K7:K46)</f>
        <v>39642.97975000001</v>
      </c>
      <c r="L47" s="110">
        <f>AVERAGE(L7:L46)</f>
        <v>-2114.848250000002</v>
      </c>
      <c r="M47" s="111"/>
      <c r="N47" s="498">
        <f>L47*40</f>
        <v>-84593.93000000008</v>
      </c>
      <c r="O47" s="499"/>
      <c r="P47" s="499"/>
      <c r="Q47" s="112"/>
      <c r="R47" s="404"/>
      <c r="S47" s="255"/>
      <c r="T47" s="213" t="s">
        <v>7</v>
      </c>
      <c r="U47" s="214">
        <f aca="true" t="shared" si="18" ref="U47:AB47">AVERAGE(U7:U46)</f>
        <v>323.02499999999975</v>
      </c>
      <c r="V47" s="214">
        <f t="shared" si="18"/>
        <v>56.41875000000001</v>
      </c>
      <c r="W47" s="214">
        <f t="shared" si="18"/>
        <v>92.18523124999993</v>
      </c>
      <c r="X47" s="214">
        <f t="shared" si="18"/>
        <v>571.54843375</v>
      </c>
      <c r="Y47" s="214">
        <f t="shared" si="18"/>
        <v>396.39649437500026</v>
      </c>
      <c r="Z47" s="215">
        <f t="shared" si="18"/>
        <v>1439.5739093749992</v>
      </c>
      <c r="AA47" s="215">
        <f t="shared" si="18"/>
        <v>6145.682083333336</v>
      </c>
      <c r="AB47" s="217">
        <f t="shared" si="18"/>
        <v>7585.255992708332</v>
      </c>
      <c r="AC47" s="211"/>
      <c r="AD47" s="226">
        <f>AVERAGE(AD7:AD46)</f>
        <v>3303.581645833332</v>
      </c>
      <c r="AE47" s="217">
        <f>AVERAGE(AE7:AE46)</f>
        <v>4281.674346875</v>
      </c>
      <c r="AF47" s="211"/>
      <c r="AG47" s="231">
        <f aca="true" t="shared" si="19" ref="AG47:AL47">AVERAGE(AG7:AG46)</f>
        <v>323.02499999999975</v>
      </c>
      <c r="AH47" s="214">
        <f t="shared" si="19"/>
        <v>56.41875000000001</v>
      </c>
      <c r="AI47" s="214">
        <f t="shared" si="19"/>
        <v>92.18523124999993</v>
      </c>
      <c r="AJ47" s="214">
        <f t="shared" si="19"/>
        <v>571.54843375</v>
      </c>
      <c r="AK47" s="214">
        <f t="shared" si="19"/>
        <v>111.23684570833333</v>
      </c>
      <c r="AL47" s="216">
        <f t="shared" si="19"/>
        <v>1154.4142607083331</v>
      </c>
    </row>
    <row r="48" spans="4:38" s="156" customFormat="1" ht="13.5" thickTop="1">
      <c r="D48" s="153" t="s">
        <v>42</v>
      </c>
      <c r="E48" s="154">
        <f>E47/12</f>
        <v>5055.10925</v>
      </c>
      <c r="F48" s="154">
        <f>F47/12</f>
        <v>3689.818999999998</v>
      </c>
      <c r="G48" s="154">
        <f>G47/12</f>
        <v>3479.818999999999</v>
      </c>
      <c r="H48" s="154"/>
      <c r="I48" s="155"/>
      <c r="J48" s="154">
        <f>J47/12</f>
        <v>6145.682083333334</v>
      </c>
      <c r="K48" s="154">
        <f>K47/12</f>
        <v>3303.5816458333343</v>
      </c>
      <c r="L48" s="154">
        <f>L47/12</f>
        <v>-176.23735416666682</v>
      </c>
      <c r="M48" s="30"/>
      <c r="N48" s="30"/>
      <c r="O48" s="30"/>
      <c r="P48" s="30"/>
      <c r="Q48" s="30"/>
      <c r="R48" s="404"/>
      <c r="S48" s="233"/>
      <c r="T48" s="39" t="s">
        <v>82</v>
      </c>
      <c r="U48" s="218"/>
      <c r="V48" s="218"/>
      <c r="AC48" s="152"/>
      <c r="AD48" s="152"/>
      <c r="AE48" s="152"/>
      <c r="AF48" s="152"/>
      <c r="AG48" s="152"/>
      <c r="AH48" s="152"/>
      <c r="AI48" s="152"/>
      <c r="AJ48" s="152"/>
      <c r="AK48" s="152"/>
      <c r="AL48" s="152"/>
    </row>
    <row r="49" spans="1:38" ht="12.75">
      <c r="A49" s="405"/>
      <c r="B49" s="405"/>
      <c r="C49" s="405"/>
      <c r="D49" s="403"/>
      <c r="E49" s="406"/>
      <c r="F49" s="407"/>
      <c r="G49" s="408"/>
      <c r="H49" s="409"/>
      <c r="I49" s="403"/>
      <c r="J49" s="406"/>
      <c r="K49" s="408"/>
      <c r="L49" s="410"/>
      <c r="M49" s="410"/>
      <c r="N49" s="411"/>
      <c r="O49" s="412"/>
      <c r="P49" s="413"/>
      <c r="Q49" s="413"/>
      <c r="R49" s="403"/>
      <c r="S49" s="200"/>
      <c r="T49" s="220" t="s">
        <v>83</v>
      </c>
      <c r="Y49" s="221"/>
      <c r="Z49" s="219"/>
      <c r="AA49" s="219"/>
      <c r="AB49" s="218"/>
      <c r="AC49" s="218"/>
      <c r="AD49" s="39"/>
      <c r="AF49" s="218"/>
      <c r="AH49" s="218"/>
      <c r="AI49" s="218"/>
      <c r="AK49" s="218"/>
      <c r="AL49" s="219"/>
    </row>
    <row r="50" spans="9:24" ht="12.75">
      <c r="I50" s="246" t="s">
        <v>73</v>
      </c>
      <c r="J50" s="154">
        <f>J48-'E13 - Modell'!J48</f>
        <v>767.4876875000054</v>
      </c>
      <c r="K50" s="154">
        <f>K48-'E13 - Modell'!K48</f>
        <v>353.9107291666696</v>
      </c>
      <c r="T50" s="39" t="s">
        <v>66</v>
      </c>
      <c r="U50" s="221"/>
      <c r="V50" s="243" t="s">
        <v>69</v>
      </c>
      <c r="W50" s="221"/>
      <c r="X50" s="221"/>
    </row>
    <row r="51" ht="12.75">
      <c r="V51" s="295" t="s">
        <v>67</v>
      </c>
    </row>
    <row r="52" ht="12.75">
      <c r="V52" s="243" t="s">
        <v>81</v>
      </c>
    </row>
    <row r="53" ht="12.75">
      <c r="V53" s="243" t="s">
        <v>80</v>
      </c>
    </row>
  </sheetData>
  <sheetProtection/>
  <mergeCells count="3">
    <mergeCell ref="D5:G5"/>
    <mergeCell ref="I5:M5"/>
    <mergeCell ref="N47:P47"/>
  </mergeCells>
  <hyperlinks>
    <hyperlink ref="V51" r:id="rId1" display="http://www.aok-bv.de/zahlen/gesundheitswesen/index_00529.html"/>
    <hyperlink ref="V50" r:id="rId2" display="http://www.lohn-info.de/beitragsberechnung.html"/>
    <hyperlink ref="V52" r:id="rId3" display="http://www.krankenkassen.de/gesetzliche-krankenkassen/system-gesetzliche-krankenversicherung/sozialversicherung-rechengroessen-beitragsbemessungsgrenze-versicherungspflichtgrenze/rechengroessen-2012/"/>
  </hyperlinks>
  <printOptions/>
  <pageMargins left="0.57" right="0.18" top="0.19" bottom="0.2" header="0.19" footer="0.17"/>
  <pageSetup horizontalDpi="600" verticalDpi="600" orientation="landscape" paperSize="9" r:id="rId4"/>
</worksheet>
</file>

<file path=xl/worksheets/sheet8.xml><?xml version="1.0" encoding="utf-8"?>
<worksheet xmlns="http://schemas.openxmlformats.org/spreadsheetml/2006/main" xmlns:r="http://schemas.openxmlformats.org/officeDocument/2006/relationships">
  <dimension ref="A1:V50"/>
  <sheetViews>
    <sheetView zoomScalePageLayoutView="0" workbookViewId="0" topLeftCell="A1">
      <selection activeCell="T4" sqref="T4"/>
    </sheetView>
  </sheetViews>
  <sheetFormatPr defaultColWidth="11.421875" defaultRowHeight="12.75"/>
  <cols>
    <col min="1" max="1" width="5.71093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6.140625" style="0" customWidth="1"/>
    <col min="11" max="11" width="11.421875" style="3" customWidth="1"/>
    <col min="12" max="12" width="11.57421875" style="4" customWidth="1"/>
    <col min="13" max="13" width="11.421875" style="25" hidden="1" customWidth="1"/>
    <col min="14" max="14" width="11.00390625" style="25" hidden="1" customWidth="1"/>
    <col min="15" max="15" width="13.8515625" style="6" hidden="1" customWidth="1"/>
    <col min="16" max="16" width="4.28125" style="0" customWidth="1"/>
    <col min="17" max="17" width="3.8515625" style="0" customWidth="1"/>
    <col min="18" max="18" width="3.421875" style="0" customWidth="1"/>
    <col min="20" max="20" width="10.00390625" style="0" customWidth="1"/>
    <col min="21" max="21" width="10.28125" style="5" customWidth="1"/>
  </cols>
  <sheetData>
    <row r="1" spans="4:22" ht="12.75" customHeight="1">
      <c r="D1" s="33" t="s">
        <v>27</v>
      </c>
      <c r="J1" s="21" t="str">
        <f>Grunddaten!A1</f>
        <v>PKV/PPV-Beitrag:</v>
      </c>
      <c r="K1" s="32">
        <f>Grunddaten!A2</f>
        <v>225</v>
      </c>
      <c r="P1" s="247"/>
      <c r="R1" s="200"/>
      <c r="T1" s="240" t="s">
        <v>62</v>
      </c>
      <c r="U1" s="241" t="s">
        <v>63</v>
      </c>
      <c r="V1" s="2"/>
    </row>
    <row r="2" spans="16:22" ht="2.25" customHeight="1">
      <c r="P2" s="247"/>
      <c r="R2" s="200"/>
      <c r="T2" s="63"/>
      <c r="U2" s="170"/>
      <c r="V2" s="2"/>
    </row>
    <row r="3" spans="1:22" ht="12.75">
      <c r="A3" s="8"/>
      <c r="B3" s="8"/>
      <c r="C3" s="8"/>
      <c r="D3" s="296" t="s">
        <v>119</v>
      </c>
      <c r="E3" s="296"/>
      <c r="F3" s="302"/>
      <c r="G3" s="135"/>
      <c r="H3" s="135"/>
      <c r="I3" s="116"/>
      <c r="J3" s="3"/>
      <c r="K3" s="300" t="s">
        <v>92</v>
      </c>
      <c r="L3" s="324">
        <f>Grunddaten!C11</f>
        <v>43252</v>
      </c>
      <c r="M3" s="92"/>
      <c r="N3" s="26"/>
      <c r="O3" s="22"/>
      <c r="P3" s="247"/>
      <c r="R3" s="200"/>
      <c r="T3" s="208">
        <v>1487.9</v>
      </c>
      <c r="U3" s="208"/>
      <c r="V3" s="2"/>
    </row>
    <row r="4" spans="1:22" ht="3" customHeight="1">
      <c r="A4" s="8"/>
      <c r="B4" s="8"/>
      <c r="C4" s="8"/>
      <c r="D4" s="9"/>
      <c r="E4" s="10"/>
      <c r="F4" s="10"/>
      <c r="G4" s="11"/>
      <c r="H4" s="12"/>
      <c r="I4" s="89"/>
      <c r="J4" s="89"/>
      <c r="K4" s="90"/>
      <c r="L4" s="91"/>
      <c r="M4" s="92"/>
      <c r="N4" s="26"/>
      <c r="O4" s="22"/>
      <c r="P4" s="247"/>
      <c r="R4" s="200"/>
      <c r="V4" s="2"/>
    </row>
    <row r="5" spans="1:22" ht="35.25" customHeight="1">
      <c r="A5" s="8"/>
      <c r="B5" s="8"/>
      <c r="C5" s="8"/>
      <c r="D5" s="490" t="s">
        <v>93</v>
      </c>
      <c r="E5" s="503"/>
      <c r="F5" s="503"/>
      <c r="G5" s="504"/>
      <c r="H5" s="24"/>
      <c r="I5" s="96"/>
      <c r="J5" s="96"/>
      <c r="K5" s="97"/>
      <c r="L5" s="97"/>
      <c r="M5" s="97"/>
      <c r="N5" s="64"/>
      <c r="O5" s="55"/>
      <c r="P5" s="247"/>
      <c r="R5" s="2" t="s">
        <v>45</v>
      </c>
      <c r="T5" s="223"/>
      <c r="U5" s="236"/>
      <c r="V5" s="2"/>
    </row>
    <row r="6" spans="1:22" ht="33" customHeight="1">
      <c r="A6" s="106" t="s">
        <v>30</v>
      </c>
      <c r="B6" s="13" t="s">
        <v>1</v>
      </c>
      <c r="C6" s="13"/>
      <c r="D6" s="56" t="s">
        <v>2</v>
      </c>
      <c r="E6" s="57" t="s">
        <v>4</v>
      </c>
      <c r="F6" s="57" t="s">
        <v>3</v>
      </c>
      <c r="G6" s="58" t="s">
        <v>24</v>
      </c>
      <c r="H6" s="15"/>
      <c r="I6" s="93"/>
      <c r="J6" s="94"/>
      <c r="K6" s="14"/>
      <c r="L6" s="14"/>
      <c r="M6" s="95"/>
      <c r="N6" s="46"/>
      <c r="O6" s="62"/>
      <c r="P6" s="247"/>
      <c r="R6" s="202"/>
      <c r="S6" s="203" t="s">
        <v>58</v>
      </c>
      <c r="T6" s="238" t="s">
        <v>59</v>
      </c>
      <c r="U6" s="239" t="s">
        <v>60</v>
      </c>
      <c r="V6" s="205" t="s">
        <v>51</v>
      </c>
    </row>
    <row r="7" spans="1:22" ht="11.25" customHeight="1">
      <c r="A7" s="8">
        <v>1</v>
      </c>
      <c r="B7" s="8">
        <v>27</v>
      </c>
      <c r="C7" s="8"/>
      <c r="D7" s="16">
        <v>1</v>
      </c>
      <c r="E7" s="17">
        <f>VLOOKUP(D7,'A13 - Tabelle mit 2 Kindern'!$A$6:$G$13,6)</f>
        <v>51347.64</v>
      </c>
      <c r="F7" s="17">
        <f>VLOOKUP(D7,'A13 - Tabelle mit 2 Kindern'!$A$6:$G$13,7)</f>
        <v>39047.54</v>
      </c>
      <c r="G7" s="18">
        <f aca="true" t="shared" si="0" ref="G7:G46">F7-12*$K$1</f>
        <v>36347.54</v>
      </c>
      <c r="H7" s="19"/>
      <c r="I7" s="89"/>
      <c r="J7" s="23"/>
      <c r="K7" s="17"/>
      <c r="L7" s="17"/>
      <c r="M7" s="20"/>
      <c r="N7" s="45"/>
      <c r="O7" s="53"/>
      <c r="P7" s="247"/>
      <c r="R7" s="207"/>
      <c r="S7" s="208">
        <f>E7/12</f>
        <v>4278.97</v>
      </c>
      <c r="T7" s="208">
        <f>T$3</f>
        <v>1487.9</v>
      </c>
      <c r="U7" s="208">
        <f>U$3</f>
        <v>0</v>
      </c>
      <c r="V7" s="210">
        <f>SUM(S7:U7)</f>
        <v>5766.870000000001</v>
      </c>
    </row>
    <row r="8" spans="1:22" ht="11.25" customHeight="1">
      <c r="A8" s="8">
        <v>2</v>
      </c>
      <c r="B8" s="8">
        <f>B7+1</f>
        <v>28</v>
      </c>
      <c r="C8" s="8"/>
      <c r="D8" s="16">
        <v>2</v>
      </c>
      <c r="E8" s="17">
        <f>VLOOKUP(D8,'A13 - Tabelle mit 2 Kindern'!$A$6:$F$13,6)</f>
        <v>53669.04</v>
      </c>
      <c r="F8" s="17">
        <f>VLOOKUP(D8,'A13 - Tabelle mit 2 Kindern'!$A$6:$G$13,7)</f>
        <v>40401.52</v>
      </c>
      <c r="G8" s="18">
        <f t="shared" si="0"/>
        <v>37701.52</v>
      </c>
      <c r="H8" s="19"/>
      <c r="I8" s="89"/>
      <c r="J8" s="23"/>
      <c r="K8" s="17"/>
      <c r="L8" s="17"/>
      <c r="M8" s="20"/>
      <c r="N8" s="45"/>
      <c r="O8" s="53"/>
      <c r="P8" s="247"/>
      <c r="R8" s="207"/>
      <c r="S8" s="208">
        <f aca="true" t="shared" si="1" ref="S8:S46">E8/12</f>
        <v>4472.42</v>
      </c>
      <c r="T8" s="208">
        <f>T$3</f>
        <v>1487.9</v>
      </c>
      <c r="U8" s="208">
        <f>U$3</f>
        <v>0</v>
      </c>
      <c r="V8" s="210">
        <f aca="true" t="shared" si="2" ref="V8:V46">SUM(S8:U8)</f>
        <v>5960.32</v>
      </c>
    </row>
    <row r="9" spans="1:22" ht="11.25" customHeight="1">
      <c r="A9" s="8">
        <v>3</v>
      </c>
      <c r="B9" s="8">
        <f aca="true" t="shared" si="3" ref="B9:B46">B8+1</f>
        <v>29</v>
      </c>
      <c r="C9" s="8"/>
      <c r="D9" s="16">
        <v>2</v>
      </c>
      <c r="E9" s="17">
        <f>VLOOKUP(D9,'A13 - Tabelle mit 2 Kindern'!$A$6:$F$13,6)</f>
        <v>53669.04</v>
      </c>
      <c r="F9" s="17">
        <f>VLOOKUP(D9,'A13 - Tabelle mit 2 Kindern'!$A$6:$G$13,7)</f>
        <v>40401.52</v>
      </c>
      <c r="G9" s="18">
        <f t="shared" si="0"/>
        <v>37701.52</v>
      </c>
      <c r="H9" s="19"/>
      <c r="I9" s="89"/>
      <c r="J9" s="23"/>
      <c r="K9" s="17"/>
      <c r="L9" s="17"/>
      <c r="M9" s="20"/>
      <c r="N9" s="45"/>
      <c r="O9" s="53"/>
      <c r="P9" s="247"/>
      <c r="R9" s="207"/>
      <c r="S9" s="208">
        <f t="shared" si="1"/>
        <v>4472.42</v>
      </c>
      <c r="T9" s="208">
        <f aca="true" t="shared" si="4" ref="T9:U46">T$3</f>
        <v>1487.9</v>
      </c>
      <c r="U9" s="208">
        <f t="shared" si="4"/>
        <v>0</v>
      </c>
      <c r="V9" s="210">
        <f t="shared" si="2"/>
        <v>5960.32</v>
      </c>
    </row>
    <row r="10" spans="1:22" ht="11.25" customHeight="1">
      <c r="A10" s="8">
        <v>4</v>
      </c>
      <c r="B10" s="8">
        <f t="shared" si="3"/>
        <v>30</v>
      </c>
      <c r="C10" s="8"/>
      <c r="D10" s="16">
        <v>2</v>
      </c>
      <c r="E10" s="17">
        <f>VLOOKUP(D10,'A13 - Tabelle mit 2 Kindern'!$A$6:$F$13,6)</f>
        <v>53669.04</v>
      </c>
      <c r="F10" s="17">
        <f>VLOOKUP(D10,'A13 - Tabelle mit 2 Kindern'!$A$6:$G$13,7)</f>
        <v>40401.52</v>
      </c>
      <c r="G10" s="18">
        <f t="shared" si="0"/>
        <v>37701.52</v>
      </c>
      <c r="H10" s="19"/>
      <c r="I10" s="89"/>
      <c r="J10" s="23"/>
      <c r="K10" s="17"/>
      <c r="L10" s="17"/>
      <c r="M10" s="20"/>
      <c r="N10" s="45"/>
      <c r="O10" s="53"/>
      <c r="P10" s="247"/>
      <c r="R10" s="207"/>
      <c r="S10" s="208">
        <f t="shared" si="1"/>
        <v>4472.42</v>
      </c>
      <c r="T10" s="208">
        <f t="shared" si="4"/>
        <v>1487.9</v>
      </c>
      <c r="U10" s="208">
        <f t="shared" si="4"/>
        <v>0</v>
      </c>
      <c r="V10" s="210">
        <f t="shared" si="2"/>
        <v>5960.32</v>
      </c>
    </row>
    <row r="11" spans="1:22" ht="11.25" customHeight="1">
      <c r="A11" s="8">
        <v>5</v>
      </c>
      <c r="B11" s="8">
        <f t="shared" si="3"/>
        <v>31</v>
      </c>
      <c r="C11" s="8"/>
      <c r="D11" s="16">
        <v>3</v>
      </c>
      <c r="E11" s="17">
        <f>VLOOKUP(D11,'A13 - Tabelle mit 2 Kindern'!$A$6:$F$13,6)</f>
        <v>55990.2</v>
      </c>
      <c r="F11" s="17">
        <f>VLOOKUP(D11,'A13 - Tabelle mit 2 Kindern'!$A$6:$G$13,7)</f>
        <v>41731.94</v>
      </c>
      <c r="G11" s="18">
        <f t="shared" si="0"/>
        <v>39031.94</v>
      </c>
      <c r="H11" s="19"/>
      <c r="I11" s="89"/>
      <c r="J11" s="23"/>
      <c r="K11" s="17"/>
      <c r="L11" s="17"/>
      <c r="M11" s="20"/>
      <c r="N11" s="45"/>
      <c r="O11" s="53"/>
      <c r="P11" s="247"/>
      <c r="R11" s="207"/>
      <c r="S11" s="208">
        <f t="shared" si="1"/>
        <v>4665.849999999999</v>
      </c>
      <c r="T11" s="208">
        <f t="shared" si="4"/>
        <v>1487.9</v>
      </c>
      <c r="U11" s="208">
        <f t="shared" si="4"/>
        <v>0</v>
      </c>
      <c r="V11" s="210">
        <f t="shared" si="2"/>
        <v>6153.75</v>
      </c>
    </row>
    <row r="12" spans="1:22" ht="11.25" customHeight="1">
      <c r="A12" s="8">
        <v>6</v>
      </c>
      <c r="B12" s="8">
        <f t="shared" si="3"/>
        <v>32</v>
      </c>
      <c r="C12" s="8"/>
      <c r="D12" s="16">
        <v>3</v>
      </c>
      <c r="E12" s="17">
        <f>VLOOKUP(D12,'A13 - Tabelle mit 2 Kindern'!$A$6:$F$13,6)</f>
        <v>55990.2</v>
      </c>
      <c r="F12" s="17">
        <f>VLOOKUP(D12,'A13 - Tabelle mit 2 Kindern'!$A$6:$G$13,7)</f>
        <v>41731.94</v>
      </c>
      <c r="G12" s="18">
        <f t="shared" si="0"/>
        <v>39031.94</v>
      </c>
      <c r="H12" s="19"/>
      <c r="I12" s="89"/>
      <c r="J12" s="23"/>
      <c r="K12" s="17"/>
      <c r="L12" s="17"/>
      <c r="M12" s="20"/>
      <c r="N12" s="45"/>
      <c r="O12" s="53"/>
      <c r="P12" s="247"/>
      <c r="R12" s="207"/>
      <c r="S12" s="208">
        <f t="shared" si="1"/>
        <v>4665.849999999999</v>
      </c>
      <c r="T12" s="208">
        <f t="shared" si="4"/>
        <v>1487.9</v>
      </c>
      <c r="U12" s="208">
        <f t="shared" si="4"/>
        <v>0</v>
      </c>
      <c r="V12" s="210">
        <f t="shared" si="2"/>
        <v>6153.75</v>
      </c>
    </row>
    <row r="13" spans="1:22" ht="11.25" customHeight="1">
      <c r="A13" s="8">
        <v>7</v>
      </c>
      <c r="B13" s="8">
        <f t="shared" si="3"/>
        <v>33</v>
      </c>
      <c r="C13" s="8"/>
      <c r="D13" s="16">
        <v>3</v>
      </c>
      <c r="E13" s="17">
        <f>VLOOKUP(D13,'A13 - Tabelle mit 2 Kindern'!$A$6:$F$13,6)</f>
        <v>55990.2</v>
      </c>
      <c r="F13" s="17">
        <f>VLOOKUP(D13,'A13 - Tabelle mit 2 Kindern'!$A$6:$G$13,7)</f>
        <v>41731.94</v>
      </c>
      <c r="G13" s="18">
        <f t="shared" si="0"/>
        <v>39031.94</v>
      </c>
      <c r="H13" s="19"/>
      <c r="I13" s="89"/>
      <c r="J13" s="23"/>
      <c r="K13" s="17"/>
      <c r="L13" s="17"/>
      <c r="M13" s="20"/>
      <c r="N13" s="45"/>
      <c r="O13" s="53"/>
      <c r="P13" s="247"/>
      <c r="R13" s="207"/>
      <c r="S13" s="208">
        <f t="shared" si="1"/>
        <v>4665.849999999999</v>
      </c>
      <c r="T13" s="208">
        <f t="shared" si="4"/>
        <v>1487.9</v>
      </c>
      <c r="U13" s="208">
        <f t="shared" si="4"/>
        <v>0</v>
      </c>
      <c r="V13" s="210">
        <f t="shared" si="2"/>
        <v>6153.75</v>
      </c>
    </row>
    <row r="14" spans="1:22" ht="11.25" customHeight="1">
      <c r="A14" s="8">
        <v>8</v>
      </c>
      <c r="B14" s="8">
        <f t="shared" si="3"/>
        <v>34</v>
      </c>
      <c r="C14" s="8"/>
      <c r="D14" s="16">
        <v>4</v>
      </c>
      <c r="E14" s="17">
        <f>VLOOKUP(D14,'A13 - Tabelle mit 2 Kindern'!$A$6:$F$13,6)</f>
        <v>58325.64</v>
      </c>
      <c r="F14" s="17">
        <f>VLOOKUP(D14,'A13 - Tabelle mit 2 Kindern'!$A$6:$G$13,7)</f>
        <v>43045.05</v>
      </c>
      <c r="G14" s="18">
        <f t="shared" si="0"/>
        <v>40345.05</v>
      </c>
      <c r="H14" s="19"/>
      <c r="I14" s="89"/>
      <c r="J14" s="23"/>
      <c r="K14" s="17"/>
      <c r="L14" s="17"/>
      <c r="M14" s="20"/>
      <c r="N14" s="45"/>
      <c r="O14" s="53"/>
      <c r="P14" s="247"/>
      <c r="R14" s="207"/>
      <c r="S14" s="208">
        <f t="shared" si="1"/>
        <v>4860.47</v>
      </c>
      <c r="T14" s="208">
        <f t="shared" si="4"/>
        <v>1487.9</v>
      </c>
      <c r="U14" s="208">
        <f t="shared" si="4"/>
        <v>0</v>
      </c>
      <c r="V14" s="210">
        <f t="shared" si="2"/>
        <v>6348.370000000001</v>
      </c>
    </row>
    <row r="15" spans="1:22" ht="11.25" customHeight="1">
      <c r="A15" s="8">
        <v>9</v>
      </c>
      <c r="B15" s="8">
        <f t="shared" si="3"/>
        <v>35</v>
      </c>
      <c r="C15" s="8"/>
      <c r="D15" s="16">
        <v>4</v>
      </c>
      <c r="E15" s="17">
        <f>VLOOKUP(D15,'A13 - Tabelle mit 2 Kindern'!$A$6:$F$13,6)</f>
        <v>58325.64</v>
      </c>
      <c r="F15" s="17">
        <f>VLOOKUP(D15,'A13 - Tabelle mit 2 Kindern'!$A$6:$G$13,7)</f>
        <v>43045.05</v>
      </c>
      <c r="G15" s="18">
        <f t="shared" si="0"/>
        <v>40345.05</v>
      </c>
      <c r="H15" s="19"/>
      <c r="I15" s="89"/>
      <c r="J15" s="23"/>
      <c r="K15" s="17"/>
      <c r="L15" s="17"/>
      <c r="M15" s="20"/>
      <c r="N15" s="45"/>
      <c r="O15" s="53"/>
      <c r="P15" s="247"/>
      <c r="R15" s="207"/>
      <c r="S15" s="208">
        <f t="shared" si="1"/>
        <v>4860.47</v>
      </c>
      <c r="T15" s="208">
        <f t="shared" si="4"/>
        <v>1487.9</v>
      </c>
      <c r="U15" s="208">
        <f t="shared" si="4"/>
        <v>0</v>
      </c>
      <c r="V15" s="210">
        <f t="shared" si="2"/>
        <v>6348.370000000001</v>
      </c>
    </row>
    <row r="16" spans="1:22" ht="11.25" customHeight="1">
      <c r="A16" s="8">
        <v>10</v>
      </c>
      <c r="B16" s="8">
        <f t="shared" si="3"/>
        <v>36</v>
      </c>
      <c r="C16" s="8"/>
      <c r="D16" s="16">
        <v>4</v>
      </c>
      <c r="E16" s="17">
        <f>VLOOKUP(D16,'A13 - Tabelle mit 2 Kindern'!$A$6:$F$13,6)</f>
        <v>58325.64</v>
      </c>
      <c r="F16" s="17">
        <f>VLOOKUP(D16,'A13 - Tabelle mit 2 Kindern'!$A$6:$G$13,7)</f>
        <v>43045.05</v>
      </c>
      <c r="G16" s="18">
        <f t="shared" si="0"/>
        <v>40345.05</v>
      </c>
      <c r="H16" s="19"/>
      <c r="I16" s="89"/>
      <c r="J16" s="23"/>
      <c r="K16" s="17"/>
      <c r="L16" s="17"/>
      <c r="M16" s="20"/>
      <c r="N16" s="45"/>
      <c r="O16" s="53"/>
      <c r="P16" s="247"/>
      <c r="R16" s="207"/>
      <c r="S16" s="208">
        <f t="shared" si="1"/>
        <v>4860.47</v>
      </c>
      <c r="T16" s="208">
        <f t="shared" si="4"/>
        <v>1487.9</v>
      </c>
      <c r="U16" s="208">
        <f t="shared" si="4"/>
        <v>0</v>
      </c>
      <c r="V16" s="210">
        <f t="shared" si="2"/>
        <v>6348.370000000001</v>
      </c>
    </row>
    <row r="17" spans="1:22" ht="11.25" customHeight="1">
      <c r="A17" s="8">
        <v>11</v>
      </c>
      <c r="B17" s="8">
        <f t="shared" si="3"/>
        <v>37</v>
      </c>
      <c r="C17" s="8"/>
      <c r="D17" s="16">
        <v>5</v>
      </c>
      <c r="E17" s="17">
        <f>VLOOKUP(D17,'A13 - Tabelle mit 2 Kindern'!$A$6:$F$13,6)</f>
        <v>60517.08</v>
      </c>
      <c r="F17" s="17">
        <f>VLOOKUP(D17,'A13 - Tabelle mit 2 Kindern'!$A$6:$G$13,7)</f>
        <v>44267.97</v>
      </c>
      <c r="G17" s="18">
        <f t="shared" si="0"/>
        <v>41567.97</v>
      </c>
      <c r="H17" s="19"/>
      <c r="I17" s="89"/>
      <c r="J17" s="23"/>
      <c r="K17" s="17"/>
      <c r="L17" s="17"/>
      <c r="M17" s="20"/>
      <c r="N17" s="45"/>
      <c r="O17" s="53"/>
      <c r="P17" s="247"/>
      <c r="R17" s="207"/>
      <c r="S17" s="208">
        <f t="shared" si="1"/>
        <v>5043.09</v>
      </c>
      <c r="T17" s="208">
        <f t="shared" si="4"/>
        <v>1487.9</v>
      </c>
      <c r="U17" s="208">
        <f t="shared" si="4"/>
        <v>0</v>
      </c>
      <c r="V17" s="210">
        <f t="shared" si="2"/>
        <v>6530.99</v>
      </c>
    </row>
    <row r="18" spans="1:22" ht="11.25" customHeight="1">
      <c r="A18" s="8">
        <v>12</v>
      </c>
      <c r="B18" s="8">
        <f t="shared" si="3"/>
        <v>38</v>
      </c>
      <c r="C18" s="8"/>
      <c r="D18" s="16">
        <v>5</v>
      </c>
      <c r="E18" s="17">
        <f>VLOOKUP(D18,'A13 - Tabelle mit 2 Kindern'!$A$6:$F$13,6)</f>
        <v>60517.08</v>
      </c>
      <c r="F18" s="17">
        <f>VLOOKUP(D18,'A13 - Tabelle mit 2 Kindern'!$A$6:$G$13,7)</f>
        <v>44267.97</v>
      </c>
      <c r="G18" s="18">
        <f t="shared" si="0"/>
        <v>41567.97</v>
      </c>
      <c r="H18" s="19"/>
      <c r="I18" s="89"/>
      <c r="J18" s="23"/>
      <c r="K18" s="17"/>
      <c r="L18" s="17"/>
      <c r="M18" s="20"/>
      <c r="N18" s="45"/>
      <c r="O18" s="53"/>
      <c r="P18" s="247"/>
      <c r="R18" s="207"/>
      <c r="S18" s="208">
        <f t="shared" si="1"/>
        <v>5043.09</v>
      </c>
      <c r="T18" s="208">
        <f t="shared" si="4"/>
        <v>1487.9</v>
      </c>
      <c r="U18" s="208">
        <f t="shared" si="4"/>
        <v>0</v>
      </c>
      <c r="V18" s="210">
        <f t="shared" si="2"/>
        <v>6530.99</v>
      </c>
    </row>
    <row r="19" spans="1:22" ht="11.25" customHeight="1">
      <c r="A19" s="8">
        <v>13</v>
      </c>
      <c r="B19" s="8">
        <f t="shared" si="3"/>
        <v>39</v>
      </c>
      <c r="C19" s="8"/>
      <c r="D19" s="16">
        <v>5</v>
      </c>
      <c r="E19" s="17">
        <f>VLOOKUP(D19,'A13 - Tabelle mit 2 Kindern'!$A$6:$F$13,6)</f>
        <v>60517.08</v>
      </c>
      <c r="F19" s="17">
        <f>VLOOKUP(D19,'A13 - Tabelle mit 2 Kindern'!$A$6:$G$13,7)</f>
        <v>44267.97</v>
      </c>
      <c r="G19" s="18">
        <f t="shared" si="0"/>
        <v>41567.97</v>
      </c>
      <c r="H19" s="19"/>
      <c r="I19" s="89"/>
      <c r="J19" s="23"/>
      <c r="K19" s="17"/>
      <c r="L19" s="17"/>
      <c r="M19" s="20"/>
      <c r="N19" s="45"/>
      <c r="O19" s="53"/>
      <c r="P19" s="247"/>
      <c r="R19" s="207"/>
      <c r="S19" s="208">
        <f t="shared" si="1"/>
        <v>5043.09</v>
      </c>
      <c r="T19" s="208">
        <f t="shared" si="4"/>
        <v>1487.9</v>
      </c>
      <c r="U19" s="208">
        <f t="shared" si="4"/>
        <v>0</v>
      </c>
      <c r="V19" s="210">
        <f t="shared" si="2"/>
        <v>6530.99</v>
      </c>
    </row>
    <row r="20" spans="1:22" ht="11.25" customHeight="1">
      <c r="A20" s="8">
        <v>14</v>
      </c>
      <c r="B20" s="8">
        <f t="shared" si="3"/>
        <v>40</v>
      </c>
      <c r="C20" s="8"/>
      <c r="D20" s="16">
        <v>5</v>
      </c>
      <c r="E20" s="17">
        <f>VLOOKUP(D20,'A13 - Tabelle mit 2 Kindern'!$A$6:$F$13,6)</f>
        <v>60517.08</v>
      </c>
      <c r="F20" s="17">
        <f>VLOOKUP(D20,'A13 - Tabelle mit 2 Kindern'!$A$6:$G$13,7)</f>
        <v>44267.97</v>
      </c>
      <c r="G20" s="18">
        <f t="shared" si="0"/>
        <v>41567.97</v>
      </c>
      <c r="H20" s="19"/>
      <c r="I20" s="89"/>
      <c r="J20" s="23"/>
      <c r="K20" s="17"/>
      <c r="L20" s="17"/>
      <c r="M20" s="20"/>
      <c r="N20" s="45"/>
      <c r="O20" s="53"/>
      <c r="P20" s="247"/>
      <c r="R20" s="207"/>
      <c r="S20" s="208">
        <f t="shared" si="1"/>
        <v>5043.09</v>
      </c>
      <c r="T20" s="208">
        <f t="shared" si="4"/>
        <v>1487.9</v>
      </c>
      <c r="U20" s="208">
        <f t="shared" si="4"/>
        <v>0</v>
      </c>
      <c r="V20" s="210">
        <f t="shared" si="2"/>
        <v>6530.99</v>
      </c>
    </row>
    <row r="21" spans="1:22" ht="11.25" customHeight="1">
      <c r="A21" s="8">
        <v>15</v>
      </c>
      <c r="B21" s="8">
        <f t="shared" si="3"/>
        <v>41</v>
      </c>
      <c r="C21" s="8"/>
      <c r="D21" s="16">
        <v>6</v>
      </c>
      <c r="E21" s="17">
        <f>VLOOKUP(D21,'A13 - Tabelle mit 2 Kindern'!$A$6:$F$13,6)</f>
        <v>61555.2</v>
      </c>
      <c r="F21" s="17">
        <f>VLOOKUP(D21,'A13 - Tabelle mit 2 Kindern'!$A$6:$G$13,7)</f>
        <v>44847.21</v>
      </c>
      <c r="G21" s="18">
        <f t="shared" si="0"/>
        <v>42147.21</v>
      </c>
      <c r="H21" s="19"/>
      <c r="I21" s="89"/>
      <c r="J21" s="23"/>
      <c r="K21" s="17"/>
      <c r="L21" s="17"/>
      <c r="M21" s="20"/>
      <c r="N21" s="45"/>
      <c r="O21" s="53"/>
      <c r="P21" s="247"/>
      <c r="R21" s="207"/>
      <c r="S21" s="208">
        <f t="shared" si="1"/>
        <v>5129.599999999999</v>
      </c>
      <c r="T21" s="208">
        <f t="shared" si="4"/>
        <v>1487.9</v>
      </c>
      <c r="U21" s="208">
        <f t="shared" si="4"/>
        <v>0</v>
      </c>
      <c r="V21" s="210">
        <f t="shared" si="2"/>
        <v>6617.5</v>
      </c>
    </row>
    <row r="22" spans="1:22" ht="11.25" customHeight="1">
      <c r="A22" s="8">
        <v>16</v>
      </c>
      <c r="B22" s="8">
        <f t="shared" si="3"/>
        <v>42</v>
      </c>
      <c r="C22" s="8"/>
      <c r="D22" s="16">
        <v>6</v>
      </c>
      <c r="E22" s="17">
        <f>VLOOKUP(D22,'A13 - Tabelle mit 2 Kindern'!$A$6:$F$13,6)</f>
        <v>61555.2</v>
      </c>
      <c r="F22" s="17">
        <f>VLOOKUP(D22,'A13 - Tabelle mit 2 Kindern'!$A$6:$G$13,7)</f>
        <v>44847.21</v>
      </c>
      <c r="G22" s="18">
        <f t="shared" si="0"/>
        <v>42147.21</v>
      </c>
      <c r="H22" s="19"/>
      <c r="I22" s="89"/>
      <c r="J22" s="23"/>
      <c r="K22" s="17"/>
      <c r="L22" s="17"/>
      <c r="M22" s="20"/>
      <c r="N22" s="45"/>
      <c r="O22" s="53"/>
      <c r="P22" s="247"/>
      <c r="R22" s="207"/>
      <c r="S22" s="208">
        <f t="shared" si="1"/>
        <v>5129.599999999999</v>
      </c>
      <c r="T22" s="208">
        <f t="shared" si="4"/>
        <v>1487.9</v>
      </c>
      <c r="U22" s="208">
        <f t="shared" si="4"/>
        <v>0</v>
      </c>
      <c r="V22" s="210">
        <f t="shared" si="2"/>
        <v>6617.5</v>
      </c>
    </row>
    <row r="23" spans="1:22" ht="11.25" customHeight="1">
      <c r="A23" s="8">
        <v>17</v>
      </c>
      <c r="B23" s="8">
        <f t="shared" si="3"/>
        <v>43</v>
      </c>
      <c r="C23" s="8"/>
      <c r="D23" s="16">
        <v>6</v>
      </c>
      <c r="E23" s="17">
        <f>VLOOKUP(D23,'A13 - Tabelle mit 2 Kindern'!$A$6:$F$13,6)</f>
        <v>61555.2</v>
      </c>
      <c r="F23" s="17">
        <f>VLOOKUP(D23,'A13 - Tabelle mit 2 Kindern'!$A$6:$G$13,7)</f>
        <v>44847.21</v>
      </c>
      <c r="G23" s="18">
        <f t="shared" si="0"/>
        <v>42147.21</v>
      </c>
      <c r="H23" s="19"/>
      <c r="I23" s="89"/>
      <c r="J23" s="23"/>
      <c r="K23" s="17"/>
      <c r="L23" s="17"/>
      <c r="M23" s="20"/>
      <c r="N23" s="45"/>
      <c r="O23" s="53"/>
      <c r="P23" s="247"/>
      <c r="R23" s="207"/>
      <c r="S23" s="208">
        <f t="shared" si="1"/>
        <v>5129.599999999999</v>
      </c>
      <c r="T23" s="208">
        <f t="shared" si="4"/>
        <v>1487.9</v>
      </c>
      <c r="U23" s="208">
        <f t="shared" si="4"/>
        <v>0</v>
      </c>
      <c r="V23" s="210">
        <f t="shared" si="2"/>
        <v>6617.5</v>
      </c>
    </row>
    <row r="24" spans="1:22" ht="11.25" customHeight="1">
      <c r="A24" s="8">
        <v>18</v>
      </c>
      <c r="B24" s="8">
        <f t="shared" si="3"/>
        <v>44</v>
      </c>
      <c r="C24" s="8"/>
      <c r="D24" s="16">
        <v>6</v>
      </c>
      <c r="E24" s="17">
        <f>VLOOKUP(D24,'A13 - Tabelle mit 2 Kindern'!$A$6:$F$13,6)</f>
        <v>61555.2</v>
      </c>
      <c r="F24" s="17">
        <f>VLOOKUP(D24,'A13 - Tabelle mit 2 Kindern'!$A$6:$G$13,7)</f>
        <v>44847.21</v>
      </c>
      <c r="G24" s="18">
        <f t="shared" si="0"/>
        <v>42147.21</v>
      </c>
      <c r="H24" s="19"/>
      <c r="I24" s="89"/>
      <c r="J24" s="23"/>
      <c r="K24" s="17"/>
      <c r="L24" s="17"/>
      <c r="M24" s="20"/>
      <c r="N24" s="45"/>
      <c r="O24" s="53"/>
      <c r="P24" s="247"/>
      <c r="R24" s="207"/>
      <c r="S24" s="208">
        <f t="shared" si="1"/>
        <v>5129.599999999999</v>
      </c>
      <c r="T24" s="208">
        <f t="shared" si="4"/>
        <v>1487.9</v>
      </c>
      <c r="U24" s="208">
        <f t="shared" si="4"/>
        <v>0</v>
      </c>
      <c r="V24" s="210">
        <f t="shared" si="2"/>
        <v>6617.5</v>
      </c>
    </row>
    <row r="25" spans="1:22" ht="11.25" customHeight="1">
      <c r="A25" s="8">
        <v>19</v>
      </c>
      <c r="B25" s="8">
        <f t="shared" si="3"/>
        <v>45</v>
      </c>
      <c r="C25" s="8"/>
      <c r="D25" s="16">
        <v>7</v>
      </c>
      <c r="E25" s="17">
        <f>VLOOKUP(D25,'A13 - Tabelle mit 2 Kindern'!$A$6:$F$13,6)</f>
        <v>63746.52</v>
      </c>
      <c r="F25" s="17">
        <f>VLOOKUP(D25,'A13 - Tabelle mit 2 Kindern'!$A$6:$G$13,7)</f>
        <v>46069.3</v>
      </c>
      <c r="G25" s="18">
        <f t="shared" si="0"/>
        <v>43369.3</v>
      </c>
      <c r="H25" s="19"/>
      <c r="I25" s="89"/>
      <c r="J25" s="23"/>
      <c r="K25" s="17"/>
      <c r="L25" s="17"/>
      <c r="M25" s="20"/>
      <c r="N25" s="45"/>
      <c r="O25" s="53"/>
      <c r="P25" s="247"/>
      <c r="R25" s="207"/>
      <c r="S25" s="208">
        <f t="shared" si="1"/>
        <v>5312.21</v>
      </c>
      <c r="T25" s="208">
        <f t="shared" si="4"/>
        <v>1487.9</v>
      </c>
      <c r="U25" s="208">
        <f t="shared" si="4"/>
        <v>0</v>
      </c>
      <c r="V25" s="210">
        <f t="shared" si="2"/>
        <v>6800.110000000001</v>
      </c>
    </row>
    <row r="26" spans="1:22" ht="11.25" customHeight="1">
      <c r="A26" s="8">
        <v>20</v>
      </c>
      <c r="B26" s="8">
        <f t="shared" si="3"/>
        <v>46</v>
      </c>
      <c r="C26" s="8"/>
      <c r="D26" s="16">
        <v>7</v>
      </c>
      <c r="E26" s="17">
        <f>VLOOKUP(D26,'A13 - Tabelle mit 2 Kindern'!$A$6:$F$13,6)</f>
        <v>63746.52</v>
      </c>
      <c r="F26" s="17">
        <f>VLOOKUP(D26,'A13 - Tabelle mit 2 Kindern'!$A$6:$G$13,7)</f>
        <v>46069.3</v>
      </c>
      <c r="G26" s="18">
        <f t="shared" si="0"/>
        <v>43369.3</v>
      </c>
      <c r="H26" s="19"/>
      <c r="I26" s="89"/>
      <c r="J26" s="23"/>
      <c r="K26" s="17"/>
      <c r="L26" s="17"/>
      <c r="M26" s="20"/>
      <c r="N26" s="45"/>
      <c r="O26" s="53"/>
      <c r="P26" s="247"/>
      <c r="R26" s="207"/>
      <c r="S26" s="208">
        <f t="shared" si="1"/>
        <v>5312.21</v>
      </c>
      <c r="T26" s="208">
        <f t="shared" si="4"/>
        <v>1487.9</v>
      </c>
      <c r="U26" s="208">
        <f t="shared" si="4"/>
        <v>0</v>
      </c>
      <c r="V26" s="210">
        <f t="shared" si="2"/>
        <v>6800.110000000001</v>
      </c>
    </row>
    <row r="27" spans="1:22" ht="11.25" customHeight="1">
      <c r="A27" s="8">
        <v>21</v>
      </c>
      <c r="B27" s="8">
        <f t="shared" si="3"/>
        <v>47</v>
      </c>
      <c r="C27" s="8"/>
      <c r="D27" s="16">
        <v>7</v>
      </c>
      <c r="E27" s="17">
        <f>VLOOKUP(D27,'A13 - Tabelle mit 2 Kindern'!$A$6:$F$13,6)</f>
        <v>63746.52</v>
      </c>
      <c r="F27" s="17">
        <f>VLOOKUP(D27,'A13 - Tabelle mit 2 Kindern'!$A$6:$G$13,7)</f>
        <v>46069.3</v>
      </c>
      <c r="G27" s="18">
        <f t="shared" si="0"/>
        <v>43369.3</v>
      </c>
      <c r="H27" s="19"/>
      <c r="I27" s="89"/>
      <c r="J27" s="23"/>
      <c r="K27" s="17"/>
      <c r="L27" s="17"/>
      <c r="M27" s="20"/>
      <c r="N27" s="45"/>
      <c r="O27" s="53"/>
      <c r="P27" s="247"/>
      <c r="R27" s="207"/>
      <c r="S27" s="208">
        <f t="shared" si="1"/>
        <v>5312.21</v>
      </c>
      <c r="T27" s="208">
        <f t="shared" si="4"/>
        <v>1487.9</v>
      </c>
      <c r="U27" s="208">
        <f t="shared" si="4"/>
        <v>0</v>
      </c>
      <c r="V27" s="210">
        <f t="shared" si="2"/>
        <v>6800.110000000001</v>
      </c>
    </row>
    <row r="28" spans="1:22" ht="11.25" customHeight="1">
      <c r="A28" s="8">
        <v>22</v>
      </c>
      <c r="B28" s="8">
        <f t="shared" si="3"/>
        <v>48</v>
      </c>
      <c r="C28" s="8"/>
      <c r="D28" s="16">
        <v>7</v>
      </c>
      <c r="E28" s="17">
        <f>VLOOKUP(D28,'A13 - Tabelle mit 2 Kindern'!$A$6:$F$13,6)</f>
        <v>63746.52</v>
      </c>
      <c r="F28" s="17">
        <f>VLOOKUP(D28,'A13 - Tabelle mit 2 Kindern'!$A$6:$G$13,7)</f>
        <v>46069.3</v>
      </c>
      <c r="G28" s="18">
        <f t="shared" si="0"/>
        <v>43369.3</v>
      </c>
      <c r="H28" s="19"/>
      <c r="I28" s="89"/>
      <c r="J28" s="23"/>
      <c r="K28" s="17"/>
      <c r="L28" s="17"/>
      <c r="M28" s="20"/>
      <c r="N28" s="45"/>
      <c r="O28" s="53"/>
      <c r="P28" s="247"/>
      <c r="R28" s="207"/>
      <c r="S28" s="208">
        <f t="shared" si="1"/>
        <v>5312.21</v>
      </c>
      <c r="T28" s="208">
        <f t="shared" si="4"/>
        <v>1487.9</v>
      </c>
      <c r="U28" s="208">
        <f t="shared" si="4"/>
        <v>0</v>
      </c>
      <c r="V28" s="210">
        <f t="shared" si="2"/>
        <v>6800.110000000001</v>
      </c>
    </row>
    <row r="29" spans="1:22" ht="11.25" customHeight="1">
      <c r="A29" s="8">
        <v>23</v>
      </c>
      <c r="B29" s="8">
        <f t="shared" si="3"/>
        <v>49</v>
      </c>
      <c r="C29" s="8"/>
      <c r="D29" s="16">
        <v>8</v>
      </c>
      <c r="E29" s="17">
        <f>VLOOKUP(D29,'A13 - Tabelle mit 2 Kindern'!$A$6:$F$13,6)</f>
        <v>64899.72</v>
      </c>
      <c r="F29" s="17">
        <f>VLOOKUP(D29,'A13 - Tabelle mit 2 Kindern'!$A$6:$G$13,7)</f>
        <v>46712.16</v>
      </c>
      <c r="G29" s="18">
        <f t="shared" si="0"/>
        <v>44012.16</v>
      </c>
      <c r="H29" s="19"/>
      <c r="I29" s="89"/>
      <c r="J29" s="23"/>
      <c r="K29" s="17"/>
      <c r="L29" s="17"/>
      <c r="M29" s="20"/>
      <c r="N29" s="45"/>
      <c r="O29" s="53"/>
      <c r="P29" s="247"/>
      <c r="R29" s="207"/>
      <c r="S29" s="208">
        <f t="shared" si="1"/>
        <v>5408.31</v>
      </c>
      <c r="T29" s="208">
        <f t="shared" si="4"/>
        <v>1487.9</v>
      </c>
      <c r="U29" s="208">
        <f t="shared" si="4"/>
        <v>0</v>
      </c>
      <c r="V29" s="210">
        <f t="shared" si="2"/>
        <v>6896.210000000001</v>
      </c>
    </row>
    <row r="30" spans="1:22" ht="11.25" customHeight="1">
      <c r="A30" s="8">
        <v>24</v>
      </c>
      <c r="B30" s="8">
        <f t="shared" si="3"/>
        <v>50</v>
      </c>
      <c r="C30" s="8"/>
      <c r="D30" s="16">
        <v>8</v>
      </c>
      <c r="E30" s="17">
        <f>VLOOKUP(D30,'A13 - Tabelle mit 2 Kindern'!$A$6:$F$13,6)</f>
        <v>64899.72</v>
      </c>
      <c r="F30" s="17">
        <f>VLOOKUP(D30,'A13 - Tabelle mit 2 Kindern'!$A$6:$G$13,7)</f>
        <v>46712.16</v>
      </c>
      <c r="G30" s="18">
        <f t="shared" si="0"/>
        <v>44012.16</v>
      </c>
      <c r="H30" s="19"/>
      <c r="I30" s="89"/>
      <c r="J30" s="23"/>
      <c r="K30" s="17"/>
      <c r="L30" s="17"/>
      <c r="M30" s="20"/>
      <c r="N30" s="45"/>
      <c r="O30" s="53"/>
      <c r="P30" s="247"/>
      <c r="R30" s="207"/>
      <c r="S30" s="208">
        <f t="shared" si="1"/>
        <v>5408.31</v>
      </c>
      <c r="T30" s="208">
        <f t="shared" si="4"/>
        <v>1487.9</v>
      </c>
      <c r="U30" s="208">
        <f t="shared" si="4"/>
        <v>0</v>
      </c>
      <c r="V30" s="210">
        <f t="shared" si="2"/>
        <v>6896.210000000001</v>
      </c>
    </row>
    <row r="31" spans="1:22" ht="11.25" customHeight="1">
      <c r="A31" s="8">
        <v>25</v>
      </c>
      <c r="B31" s="8">
        <f t="shared" si="3"/>
        <v>51</v>
      </c>
      <c r="C31" s="8"/>
      <c r="D31" s="16">
        <v>8</v>
      </c>
      <c r="E31" s="17">
        <f>VLOOKUP(D31,'A13 - Tabelle mit 2 Kindern'!$A$6:$F$13,6)</f>
        <v>64899.72</v>
      </c>
      <c r="F31" s="17">
        <f>VLOOKUP(D31,'A13 - Tabelle mit 2 Kindern'!$A$6:$G$13,7)</f>
        <v>46712.16</v>
      </c>
      <c r="G31" s="18">
        <f t="shared" si="0"/>
        <v>44012.16</v>
      </c>
      <c r="H31" s="19"/>
      <c r="I31" s="89"/>
      <c r="J31" s="23"/>
      <c r="K31" s="17"/>
      <c r="L31" s="17"/>
      <c r="M31" s="20"/>
      <c r="N31" s="45"/>
      <c r="O31" s="53"/>
      <c r="P31" s="247"/>
      <c r="R31" s="207"/>
      <c r="S31" s="208">
        <f t="shared" si="1"/>
        <v>5408.31</v>
      </c>
      <c r="T31" s="208">
        <f t="shared" si="4"/>
        <v>1487.9</v>
      </c>
      <c r="U31" s="208">
        <f t="shared" si="4"/>
        <v>0</v>
      </c>
      <c r="V31" s="210">
        <f t="shared" si="2"/>
        <v>6896.210000000001</v>
      </c>
    </row>
    <row r="32" spans="1:22" ht="11.25" customHeight="1">
      <c r="A32" s="8">
        <v>26</v>
      </c>
      <c r="B32" s="8">
        <f t="shared" si="3"/>
        <v>52</v>
      </c>
      <c r="C32" s="8"/>
      <c r="D32" s="380">
        <v>8</v>
      </c>
      <c r="E32" s="381">
        <f>VLOOKUP(D32,'A13 - Tabelle ohne Kinder'!$A$6:$F$13,6)</f>
        <v>62211.72</v>
      </c>
      <c r="F32" s="381">
        <f>VLOOKUP(D32,'A13 - Tabelle ohne Kinder'!$A$6:$G$13,7)</f>
        <v>45043.71</v>
      </c>
      <c r="G32" s="382">
        <f>F32-12*$K$1</f>
        <v>42343.71</v>
      </c>
      <c r="H32" s="19"/>
      <c r="I32" s="89"/>
      <c r="J32" s="23"/>
      <c r="K32" s="17"/>
      <c r="L32" s="17"/>
      <c r="M32" s="20"/>
      <c r="N32" s="45"/>
      <c r="O32" s="53"/>
      <c r="P32" s="247"/>
      <c r="R32" s="207"/>
      <c r="S32" s="208">
        <f t="shared" si="1"/>
        <v>5184.31</v>
      </c>
      <c r="T32" s="208">
        <f t="shared" si="4"/>
        <v>1487.9</v>
      </c>
      <c r="U32" s="208">
        <f t="shared" si="4"/>
        <v>0</v>
      </c>
      <c r="V32" s="210">
        <f t="shared" si="2"/>
        <v>6672.210000000001</v>
      </c>
    </row>
    <row r="33" spans="1:22" ht="11.25" customHeight="1">
      <c r="A33" s="8">
        <v>27</v>
      </c>
      <c r="B33" s="8">
        <f t="shared" si="3"/>
        <v>53</v>
      </c>
      <c r="C33" s="8"/>
      <c r="D33" s="380">
        <v>8</v>
      </c>
      <c r="E33" s="381">
        <f>VLOOKUP(D33,'A13 - Tabelle ohne Kinder'!$A$6:$F$13,6)</f>
        <v>62211.72</v>
      </c>
      <c r="F33" s="381">
        <f>VLOOKUP(D33,'A13 - Tabelle ohne Kinder'!$A$6:$G$13,7)</f>
        <v>45043.71</v>
      </c>
      <c r="G33" s="382">
        <f>F33-12*$K$1</f>
        <v>42343.71</v>
      </c>
      <c r="H33" s="19"/>
      <c r="I33" s="89"/>
      <c r="J33" s="23"/>
      <c r="K33" s="17"/>
      <c r="L33" s="17"/>
      <c r="M33" s="20"/>
      <c r="N33" s="45"/>
      <c r="O33" s="53"/>
      <c r="P33" s="247"/>
      <c r="R33" s="207"/>
      <c r="S33" s="208">
        <f t="shared" si="1"/>
        <v>5184.31</v>
      </c>
      <c r="T33" s="208">
        <f t="shared" si="4"/>
        <v>1487.9</v>
      </c>
      <c r="U33" s="208">
        <f t="shared" si="4"/>
        <v>0</v>
      </c>
      <c r="V33" s="210">
        <f t="shared" si="2"/>
        <v>6672.210000000001</v>
      </c>
    </row>
    <row r="34" spans="1:22" ht="11.25" customHeight="1">
      <c r="A34" s="8">
        <v>28</v>
      </c>
      <c r="B34" s="8">
        <f t="shared" si="3"/>
        <v>54</v>
      </c>
      <c r="C34" s="8"/>
      <c r="D34" s="380">
        <v>8</v>
      </c>
      <c r="E34" s="381">
        <f>VLOOKUP(D34,'A13 - Tabelle ohne Kinder'!$A$6:$F$13,6)</f>
        <v>62211.72</v>
      </c>
      <c r="F34" s="381">
        <f>VLOOKUP(D34,'A13 - Tabelle ohne Kinder'!$A$6:$G$13,7)</f>
        <v>45043.71</v>
      </c>
      <c r="G34" s="382">
        <f t="shared" si="0"/>
        <v>42343.71</v>
      </c>
      <c r="H34" s="19"/>
      <c r="I34" s="89"/>
      <c r="J34" s="23"/>
      <c r="K34" s="17"/>
      <c r="L34" s="17"/>
      <c r="M34" s="20"/>
      <c r="N34" s="45"/>
      <c r="O34" s="53"/>
      <c r="P34" s="247"/>
      <c r="R34" s="207"/>
      <c r="S34" s="208">
        <f t="shared" si="1"/>
        <v>5184.31</v>
      </c>
      <c r="T34" s="208">
        <f t="shared" si="4"/>
        <v>1487.9</v>
      </c>
      <c r="U34" s="208">
        <f t="shared" si="4"/>
        <v>0</v>
      </c>
      <c r="V34" s="210">
        <f t="shared" si="2"/>
        <v>6672.210000000001</v>
      </c>
    </row>
    <row r="35" spans="1:22" ht="11.25" customHeight="1">
      <c r="A35" s="8">
        <v>29</v>
      </c>
      <c r="B35" s="8">
        <f t="shared" si="3"/>
        <v>55</v>
      </c>
      <c r="C35" s="8"/>
      <c r="D35" s="380">
        <v>8</v>
      </c>
      <c r="E35" s="381">
        <f>VLOOKUP(D35,'A13 - Tabelle ohne Kinder'!$A$6:$F$13,6)</f>
        <v>62211.72</v>
      </c>
      <c r="F35" s="381">
        <f>VLOOKUP(D35,'A13 - Tabelle ohne Kinder'!$A$6:$G$13,7)</f>
        <v>45043.71</v>
      </c>
      <c r="G35" s="382">
        <f t="shared" si="0"/>
        <v>42343.71</v>
      </c>
      <c r="H35" s="19"/>
      <c r="I35" s="89"/>
      <c r="J35" s="23"/>
      <c r="K35" s="17"/>
      <c r="L35" s="17"/>
      <c r="M35" s="20"/>
      <c r="N35" s="45"/>
      <c r="O35" s="53"/>
      <c r="P35" s="247"/>
      <c r="R35" s="207"/>
      <c r="S35" s="208">
        <f t="shared" si="1"/>
        <v>5184.31</v>
      </c>
      <c r="T35" s="208">
        <f t="shared" si="4"/>
        <v>1487.9</v>
      </c>
      <c r="U35" s="208">
        <f t="shared" si="4"/>
        <v>0</v>
      </c>
      <c r="V35" s="210">
        <f t="shared" si="2"/>
        <v>6672.210000000001</v>
      </c>
    </row>
    <row r="36" spans="1:22" ht="11.25" customHeight="1">
      <c r="A36" s="8">
        <v>30</v>
      </c>
      <c r="B36" s="8">
        <f t="shared" si="3"/>
        <v>56</v>
      </c>
      <c r="C36" s="8"/>
      <c r="D36" s="380">
        <v>8</v>
      </c>
      <c r="E36" s="381">
        <f>VLOOKUP(D36,'A13 - Tabelle ohne Kinder'!$A$6:$F$13,6)</f>
        <v>62211.72</v>
      </c>
      <c r="F36" s="381">
        <f>VLOOKUP(D36,'A13 - Tabelle ohne Kinder'!$A$6:$G$13,7)</f>
        <v>45043.71</v>
      </c>
      <c r="G36" s="382">
        <f t="shared" si="0"/>
        <v>42343.71</v>
      </c>
      <c r="H36" s="19"/>
      <c r="I36" s="89"/>
      <c r="J36" s="23"/>
      <c r="K36" s="17"/>
      <c r="L36" s="17"/>
      <c r="M36" s="20"/>
      <c r="N36" s="45"/>
      <c r="O36" s="53"/>
      <c r="P36" s="247"/>
      <c r="R36" s="207"/>
      <c r="S36" s="208">
        <f t="shared" si="1"/>
        <v>5184.31</v>
      </c>
      <c r="T36" s="208">
        <f t="shared" si="4"/>
        <v>1487.9</v>
      </c>
      <c r="U36" s="208">
        <f t="shared" si="4"/>
        <v>0</v>
      </c>
      <c r="V36" s="210">
        <f t="shared" si="2"/>
        <v>6672.210000000001</v>
      </c>
    </row>
    <row r="37" spans="1:22" ht="11.25" customHeight="1">
      <c r="A37" s="8">
        <v>31</v>
      </c>
      <c r="B37" s="8">
        <f t="shared" si="3"/>
        <v>57</v>
      </c>
      <c r="C37" s="8"/>
      <c r="D37" s="380">
        <v>8</v>
      </c>
      <c r="E37" s="381">
        <f>VLOOKUP(D37,'A13 - Tabelle ohne Kinder'!$A$6:$F$13,6)</f>
        <v>62211.72</v>
      </c>
      <c r="F37" s="381">
        <f>VLOOKUP(D37,'A13 - Tabelle ohne Kinder'!$A$6:$G$13,7)</f>
        <v>45043.71</v>
      </c>
      <c r="G37" s="382">
        <f t="shared" si="0"/>
        <v>42343.71</v>
      </c>
      <c r="H37" s="19"/>
      <c r="I37" s="89"/>
      <c r="J37" s="23"/>
      <c r="K37" s="17"/>
      <c r="L37" s="17"/>
      <c r="M37" s="20"/>
      <c r="N37" s="45"/>
      <c r="O37" s="53"/>
      <c r="P37" s="247"/>
      <c r="R37" s="207"/>
      <c r="S37" s="208">
        <f t="shared" si="1"/>
        <v>5184.31</v>
      </c>
      <c r="T37" s="208">
        <f t="shared" si="4"/>
        <v>1487.9</v>
      </c>
      <c r="U37" s="208">
        <f t="shared" si="4"/>
        <v>0</v>
      </c>
      <c r="V37" s="210">
        <f t="shared" si="2"/>
        <v>6672.210000000001</v>
      </c>
    </row>
    <row r="38" spans="1:22" ht="11.25" customHeight="1">
      <c r="A38" s="8">
        <v>32</v>
      </c>
      <c r="B38" s="8">
        <f t="shared" si="3"/>
        <v>58</v>
      </c>
      <c r="C38" s="8"/>
      <c r="D38" s="380">
        <v>8</v>
      </c>
      <c r="E38" s="381">
        <f>VLOOKUP(D38,'A13 - Tabelle ohne Kinder'!$A$6:$F$13,6)</f>
        <v>62211.72</v>
      </c>
      <c r="F38" s="381">
        <f>VLOOKUP(D38,'A13 - Tabelle ohne Kinder'!$A$6:$G$13,7)</f>
        <v>45043.71</v>
      </c>
      <c r="G38" s="382">
        <f t="shared" si="0"/>
        <v>42343.71</v>
      </c>
      <c r="H38" s="19"/>
      <c r="I38" s="89"/>
      <c r="J38" s="23"/>
      <c r="K38" s="17"/>
      <c r="L38" s="17"/>
      <c r="M38" s="20"/>
      <c r="N38" s="45"/>
      <c r="O38" s="53"/>
      <c r="P38" s="247"/>
      <c r="R38" s="207"/>
      <c r="S38" s="208">
        <f t="shared" si="1"/>
        <v>5184.31</v>
      </c>
      <c r="T38" s="208">
        <f t="shared" si="4"/>
        <v>1487.9</v>
      </c>
      <c r="U38" s="208">
        <f t="shared" si="4"/>
        <v>0</v>
      </c>
      <c r="V38" s="210">
        <f t="shared" si="2"/>
        <v>6672.210000000001</v>
      </c>
    </row>
    <row r="39" spans="1:22" ht="11.25" customHeight="1">
      <c r="A39" s="8">
        <v>33</v>
      </c>
      <c r="B39" s="8">
        <f t="shared" si="3"/>
        <v>59</v>
      </c>
      <c r="C39" s="8"/>
      <c r="D39" s="380">
        <v>8</v>
      </c>
      <c r="E39" s="381">
        <f>VLOOKUP(D39,'A13 - Tabelle ohne Kinder'!$A$6:$F$13,6)</f>
        <v>62211.72</v>
      </c>
      <c r="F39" s="381">
        <f>VLOOKUP(D39,'A13 - Tabelle ohne Kinder'!$A$6:$G$13,7)</f>
        <v>45043.71</v>
      </c>
      <c r="G39" s="382">
        <f t="shared" si="0"/>
        <v>42343.71</v>
      </c>
      <c r="H39" s="19"/>
      <c r="I39" s="89"/>
      <c r="J39" s="23"/>
      <c r="K39" s="17"/>
      <c r="L39" s="17"/>
      <c r="M39" s="20"/>
      <c r="N39" s="45"/>
      <c r="O39" s="53"/>
      <c r="P39" s="247"/>
      <c r="R39" s="207"/>
      <c r="S39" s="208">
        <f t="shared" si="1"/>
        <v>5184.31</v>
      </c>
      <c r="T39" s="208">
        <f t="shared" si="4"/>
        <v>1487.9</v>
      </c>
      <c r="U39" s="208">
        <f t="shared" si="4"/>
        <v>0</v>
      </c>
      <c r="V39" s="210">
        <f t="shared" si="2"/>
        <v>6672.210000000001</v>
      </c>
    </row>
    <row r="40" spans="1:22" ht="11.25" customHeight="1">
      <c r="A40" s="8">
        <v>34</v>
      </c>
      <c r="B40" s="8">
        <f t="shared" si="3"/>
        <v>60</v>
      </c>
      <c r="C40" s="8"/>
      <c r="D40" s="380">
        <v>8</v>
      </c>
      <c r="E40" s="381">
        <f>VLOOKUP(D40,'A13 - Tabelle ohne Kinder'!$A$6:$F$13,6)</f>
        <v>62211.72</v>
      </c>
      <c r="F40" s="381">
        <f>VLOOKUP(D40,'A13 - Tabelle ohne Kinder'!$A$6:$G$13,7)</f>
        <v>45043.71</v>
      </c>
      <c r="G40" s="382">
        <f t="shared" si="0"/>
        <v>42343.71</v>
      </c>
      <c r="H40" s="19"/>
      <c r="I40" s="89"/>
      <c r="J40" s="23"/>
      <c r="K40" s="17"/>
      <c r="L40" s="17"/>
      <c r="M40" s="20"/>
      <c r="N40" s="45"/>
      <c r="O40" s="53"/>
      <c r="P40" s="247"/>
      <c r="R40" s="207"/>
      <c r="S40" s="208">
        <f t="shared" si="1"/>
        <v>5184.31</v>
      </c>
      <c r="T40" s="208">
        <f t="shared" si="4"/>
        <v>1487.9</v>
      </c>
      <c r="U40" s="208">
        <f t="shared" si="4"/>
        <v>0</v>
      </c>
      <c r="V40" s="210">
        <f t="shared" si="2"/>
        <v>6672.210000000001</v>
      </c>
    </row>
    <row r="41" spans="1:22" ht="11.25" customHeight="1">
      <c r="A41" s="8">
        <v>35</v>
      </c>
      <c r="B41" s="8">
        <f t="shared" si="3"/>
        <v>61</v>
      </c>
      <c r="C41" s="8"/>
      <c r="D41" s="380">
        <v>8</v>
      </c>
      <c r="E41" s="381">
        <f>VLOOKUP(D41,'A13 - Tabelle ohne Kinder'!$A$6:$F$13,6)</f>
        <v>62211.72</v>
      </c>
      <c r="F41" s="381">
        <f>VLOOKUP(D41,'A13 - Tabelle ohne Kinder'!$A$6:$G$13,7)</f>
        <v>45043.71</v>
      </c>
      <c r="G41" s="382">
        <f t="shared" si="0"/>
        <v>42343.71</v>
      </c>
      <c r="H41" s="19"/>
      <c r="I41" s="89"/>
      <c r="J41" s="23"/>
      <c r="K41" s="17"/>
      <c r="L41" s="17"/>
      <c r="M41" s="20"/>
      <c r="N41" s="45"/>
      <c r="O41" s="53"/>
      <c r="P41" s="247"/>
      <c r="R41" s="207"/>
      <c r="S41" s="208">
        <f t="shared" si="1"/>
        <v>5184.31</v>
      </c>
      <c r="T41" s="208">
        <f t="shared" si="4"/>
        <v>1487.9</v>
      </c>
      <c r="U41" s="208">
        <f t="shared" si="4"/>
        <v>0</v>
      </c>
      <c r="V41" s="210">
        <f t="shared" si="2"/>
        <v>6672.210000000001</v>
      </c>
    </row>
    <row r="42" spans="1:22" ht="11.25" customHeight="1">
      <c r="A42" s="8">
        <v>36</v>
      </c>
      <c r="B42" s="8">
        <f t="shared" si="3"/>
        <v>62</v>
      </c>
      <c r="C42" s="8"/>
      <c r="D42" s="380">
        <v>8</v>
      </c>
      <c r="E42" s="381">
        <f>VLOOKUP(D42,'A13 - Tabelle ohne Kinder'!$A$6:$F$13,6)</f>
        <v>62211.72</v>
      </c>
      <c r="F42" s="381">
        <f>VLOOKUP(D42,'A13 - Tabelle ohne Kinder'!$A$6:$G$13,7)</f>
        <v>45043.71</v>
      </c>
      <c r="G42" s="382">
        <f t="shared" si="0"/>
        <v>42343.71</v>
      </c>
      <c r="H42" s="19"/>
      <c r="I42" s="89"/>
      <c r="J42" s="23"/>
      <c r="K42" s="17"/>
      <c r="L42" s="17"/>
      <c r="M42" s="20"/>
      <c r="N42" s="45"/>
      <c r="O42" s="53"/>
      <c r="P42" s="247"/>
      <c r="R42" s="207"/>
      <c r="S42" s="208">
        <f t="shared" si="1"/>
        <v>5184.31</v>
      </c>
      <c r="T42" s="208">
        <f t="shared" si="4"/>
        <v>1487.9</v>
      </c>
      <c r="U42" s="208">
        <f t="shared" si="4"/>
        <v>0</v>
      </c>
      <c r="V42" s="210">
        <f t="shared" si="2"/>
        <v>6672.210000000001</v>
      </c>
    </row>
    <row r="43" spans="1:22" ht="11.25" customHeight="1">
      <c r="A43" s="8">
        <v>37</v>
      </c>
      <c r="B43" s="8">
        <f t="shared" si="3"/>
        <v>63</v>
      </c>
      <c r="C43" s="8"/>
      <c r="D43" s="380">
        <v>8</v>
      </c>
      <c r="E43" s="381">
        <f>VLOOKUP(D43,'A13 - Tabelle ohne Kinder'!$A$6:$F$13,6)</f>
        <v>62211.72</v>
      </c>
      <c r="F43" s="381">
        <f>VLOOKUP(D43,'A13 - Tabelle ohne Kinder'!$A$6:$G$13,7)</f>
        <v>45043.71</v>
      </c>
      <c r="G43" s="382">
        <f t="shared" si="0"/>
        <v>42343.71</v>
      </c>
      <c r="H43" s="19"/>
      <c r="I43" s="89"/>
      <c r="J43" s="23"/>
      <c r="K43" s="17"/>
      <c r="L43" s="17"/>
      <c r="M43" s="20"/>
      <c r="N43" s="45"/>
      <c r="O43" s="53"/>
      <c r="P43" s="247"/>
      <c r="R43" s="207"/>
      <c r="S43" s="208">
        <f t="shared" si="1"/>
        <v>5184.31</v>
      </c>
      <c r="T43" s="208">
        <f t="shared" si="4"/>
        <v>1487.9</v>
      </c>
      <c r="U43" s="208">
        <f t="shared" si="4"/>
        <v>0</v>
      </c>
      <c r="V43" s="210">
        <f t="shared" si="2"/>
        <v>6672.210000000001</v>
      </c>
    </row>
    <row r="44" spans="1:22" ht="11.25" customHeight="1">
      <c r="A44" s="8">
        <v>38</v>
      </c>
      <c r="B44" s="8">
        <f t="shared" si="3"/>
        <v>64</v>
      </c>
      <c r="C44" s="8"/>
      <c r="D44" s="380">
        <v>8</v>
      </c>
      <c r="E44" s="381">
        <f>VLOOKUP(D44,'A13 - Tabelle ohne Kinder'!$A$6:$F$13,6)</f>
        <v>62211.72</v>
      </c>
      <c r="F44" s="381">
        <f>VLOOKUP(D44,'A13 - Tabelle ohne Kinder'!$A$6:$G$13,7)</f>
        <v>45043.71</v>
      </c>
      <c r="G44" s="382">
        <f t="shared" si="0"/>
        <v>42343.71</v>
      </c>
      <c r="H44" s="19"/>
      <c r="I44" s="89"/>
      <c r="J44" s="23"/>
      <c r="K44" s="17"/>
      <c r="L44" s="17"/>
      <c r="M44" s="20"/>
      <c r="N44" s="45"/>
      <c r="O44" s="53"/>
      <c r="P44" s="247"/>
      <c r="R44" s="207"/>
      <c r="S44" s="208">
        <f t="shared" si="1"/>
        <v>5184.31</v>
      </c>
      <c r="T44" s="208">
        <f t="shared" si="4"/>
        <v>1487.9</v>
      </c>
      <c r="U44" s="208">
        <f t="shared" si="4"/>
        <v>0</v>
      </c>
      <c r="V44" s="210">
        <f t="shared" si="2"/>
        <v>6672.210000000001</v>
      </c>
    </row>
    <row r="45" spans="1:22" ht="11.25" customHeight="1">
      <c r="A45" s="8">
        <v>39</v>
      </c>
      <c r="B45" s="8">
        <f t="shared" si="3"/>
        <v>65</v>
      </c>
      <c r="C45" s="8"/>
      <c r="D45" s="380">
        <v>8</v>
      </c>
      <c r="E45" s="381">
        <f>VLOOKUP(D45,'A13 - Tabelle ohne Kinder'!$A$6:$F$13,6)</f>
        <v>62211.72</v>
      </c>
      <c r="F45" s="381">
        <f>VLOOKUP(D45,'A13 - Tabelle ohne Kinder'!$A$6:$G$13,7)</f>
        <v>45043.71</v>
      </c>
      <c r="G45" s="382">
        <f t="shared" si="0"/>
        <v>42343.71</v>
      </c>
      <c r="H45" s="19"/>
      <c r="I45" s="89"/>
      <c r="J45" s="23"/>
      <c r="K45" s="17"/>
      <c r="L45" s="17"/>
      <c r="M45" s="20"/>
      <c r="N45" s="45"/>
      <c r="O45" s="53"/>
      <c r="P45" s="247"/>
      <c r="R45" s="207"/>
      <c r="S45" s="208">
        <f t="shared" si="1"/>
        <v>5184.31</v>
      </c>
      <c r="T45" s="208">
        <f t="shared" si="4"/>
        <v>1487.9</v>
      </c>
      <c r="U45" s="208">
        <f t="shared" si="4"/>
        <v>0</v>
      </c>
      <c r="V45" s="210">
        <f t="shared" si="2"/>
        <v>6672.210000000001</v>
      </c>
    </row>
    <row r="46" spans="1:22" ht="11.25" customHeight="1">
      <c r="A46" s="8">
        <v>40</v>
      </c>
      <c r="B46" s="8">
        <f t="shared" si="3"/>
        <v>66</v>
      </c>
      <c r="C46" s="8"/>
      <c r="D46" s="383">
        <v>8</v>
      </c>
      <c r="E46" s="381">
        <f>VLOOKUP(D46,'A13 - Tabelle ohne Kinder'!$A$6:$F$13,6)</f>
        <v>62211.72</v>
      </c>
      <c r="F46" s="381">
        <f>VLOOKUP(D46,'A13 - Tabelle ohne Kinder'!$A$6:$G$13,7)</f>
        <v>45043.71</v>
      </c>
      <c r="G46" s="382">
        <f t="shared" si="0"/>
        <v>42343.71</v>
      </c>
      <c r="H46" s="19"/>
      <c r="I46" s="89"/>
      <c r="J46" s="23"/>
      <c r="K46" s="17"/>
      <c r="L46" s="17"/>
      <c r="M46" s="20"/>
      <c r="N46" s="45"/>
      <c r="O46" s="53"/>
      <c r="P46" s="247"/>
      <c r="R46" s="212"/>
      <c r="S46" s="208">
        <f t="shared" si="1"/>
        <v>5184.31</v>
      </c>
      <c r="T46" s="208">
        <f t="shared" si="4"/>
        <v>1487.9</v>
      </c>
      <c r="U46" s="208">
        <f t="shared" si="4"/>
        <v>0</v>
      </c>
      <c r="V46" s="210">
        <f t="shared" si="2"/>
        <v>6672.210000000001</v>
      </c>
    </row>
    <row r="47" spans="1:22" s="103" customFormat="1" ht="13.5" thickBot="1">
      <c r="A47" s="5"/>
      <c r="B47" s="5"/>
      <c r="C47" s="5"/>
      <c r="D47" s="104" t="s">
        <v>7</v>
      </c>
      <c r="E47" s="105">
        <f>AVERAGE(E7:E46)</f>
        <v>60661.31100000001</v>
      </c>
      <c r="F47" s="105">
        <f>AVERAGE(F7:F46)</f>
        <v>44277.82799999998</v>
      </c>
      <c r="G47" s="98">
        <f>AVERAGE(G7:G46)</f>
        <v>41577.82799999999</v>
      </c>
      <c r="H47" s="99"/>
      <c r="I47" s="100"/>
      <c r="J47" s="100"/>
      <c r="K47" s="99"/>
      <c r="L47" s="99"/>
      <c r="M47" s="101"/>
      <c r="N47" s="102"/>
      <c r="O47" s="101"/>
      <c r="P47" s="269"/>
      <c r="R47" s="213" t="s">
        <v>7</v>
      </c>
      <c r="S47" s="214">
        <f>AVERAGE(S7:S46)</f>
        <v>5055.1092499999995</v>
      </c>
      <c r="T47" s="214">
        <f>AVERAGE(T7:T46)</f>
        <v>1487.900000000001</v>
      </c>
      <c r="U47" s="237">
        <f>AVERAGE(U7:U46)</f>
        <v>0</v>
      </c>
      <c r="V47" s="217">
        <f>AVERAGE(V7:V46)</f>
        <v>6543.009249999997</v>
      </c>
    </row>
    <row r="48" spans="4:22" s="156" customFormat="1" ht="13.5" thickTop="1">
      <c r="D48" s="153" t="s">
        <v>42</v>
      </c>
      <c r="E48" s="154">
        <f>E47/12</f>
        <v>5055.10925</v>
      </c>
      <c r="F48" s="154">
        <f>F47/12</f>
        <v>3689.818999999998</v>
      </c>
      <c r="G48" s="154">
        <f>G47/12</f>
        <v>3464.818999999999</v>
      </c>
      <c r="H48" s="154"/>
      <c r="I48" s="155"/>
      <c r="J48" s="154"/>
      <c r="K48" s="154"/>
      <c r="L48" s="154"/>
      <c r="M48" s="157"/>
      <c r="N48" s="30"/>
      <c r="O48" s="30"/>
      <c r="P48" s="269"/>
      <c r="R48" s="152"/>
      <c r="S48" s="152"/>
      <c r="T48" s="152"/>
      <c r="V48" s="152"/>
    </row>
    <row r="49" spans="1:22" ht="12.75">
      <c r="A49" s="248"/>
      <c r="B49" s="248"/>
      <c r="C49" s="248"/>
      <c r="D49" s="247"/>
      <c r="E49" s="270"/>
      <c r="F49" s="271"/>
      <c r="G49" s="272"/>
      <c r="H49" s="273"/>
      <c r="I49" s="274"/>
      <c r="J49" s="274"/>
      <c r="K49" s="275"/>
      <c r="L49" s="276"/>
      <c r="M49" s="277"/>
      <c r="N49" s="277"/>
      <c r="O49" s="278"/>
      <c r="P49" s="247"/>
      <c r="R49" s="220" t="s">
        <v>53</v>
      </c>
      <c r="S49" s="218"/>
      <c r="T49" s="218"/>
      <c r="V49" s="218"/>
    </row>
    <row r="50" ht="12.75">
      <c r="R50" s="8" t="s">
        <v>61</v>
      </c>
    </row>
  </sheetData>
  <sheetProtection/>
  <mergeCells count="1">
    <mergeCell ref="D5:G5"/>
  </mergeCells>
  <printOptions/>
  <pageMargins left="0.24" right="0.18" top="0.19" bottom="0.2" header="0.19" footer="0.17"/>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50"/>
  <sheetViews>
    <sheetView zoomScalePageLayoutView="0" workbookViewId="0" topLeftCell="A1">
      <selection activeCell="D6" sqref="D6"/>
    </sheetView>
  </sheetViews>
  <sheetFormatPr defaultColWidth="11.421875" defaultRowHeight="12.75"/>
  <cols>
    <col min="1" max="1" width="5.71093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6.140625" style="0" customWidth="1"/>
    <col min="11" max="11" width="11.421875" style="3" customWidth="1"/>
    <col min="12" max="12" width="11.57421875" style="4" customWidth="1"/>
    <col min="13" max="13" width="11.421875" style="25" hidden="1" customWidth="1"/>
    <col min="14" max="14" width="11.00390625" style="25" hidden="1" customWidth="1"/>
    <col min="15" max="15" width="13.8515625" style="6" hidden="1" customWidth="1"/>
    <col min="16" max="16" width="4.28125" style="0" customWidth="1"/>
    <col min="17" max="17" width="3.8515625" style="0" customWidth="1"/>
    <col min="18" max="18" width="3.421875" style="0" customWidth="1"/>
    <col min="20" max="20" width="10.00390625" style="0" customWidth="1"/>
    <col min="21" max="21" width="10.28125" style="5" customWidth="1"/>
  </cols>
  <sheetData>
    <row r="1" spans="4:22" ht="12.75" customHeight="1">
      <c r="D1" s="33" t="s">
        <v>27</v>
      </c>
      <c r="J1" s="21" t="str">
        <f>Grunddaten!A1</f>
        <v>PKV/PPV-Beitrag:</v>
      </c>
      <c r="K1" s="32">
        <f>Grunddaten!A2</f>
        <v>225</v>
      </c>
      <c r="P1" s="247"/>
      <c r="R1" s="200"/>
      <c r="T1" s="240" t="s">
        <v>62</v>
      </c>
      <c r="U1" s="241" t="s">
        <v>63</v>
      </c>
      <c r="V1" s="2"/>
    </row>
    <row r="2" spans="16:22" ht="2.25" customHeight="1">
      <c r="P2" s="247"/>
      <c r="R2" s="200"/>
      <c r="T2" s="63"/>
      <c r="U2" s="170"/>
      <c r="V2" s="2"/>
    </row>
    <row r="3" spans="1:22" ht="12.75">
      <c r="A3" s="8"/>
      <c r="B3" s="8"/>
      <c r="C3" s="8"/>
      <c r="D3" s="296" t="s">
        <v>119</v>
      </c>
      <c r="E3" s="296"/>
      <c r="F3" s="302"/>
      <c r="G3" s="135"/>
      <c r="H3" s="135"/>
      <c r="I3" s="116"/>
      <c r="J3" s="3"/>
      <c r="K3" s="300" t="s">
        <v>92</v>
      </c>
      <c r="L3" s="324">
        <f>Grunddaten!C11</f>
        <v>43252</v>
      </c>
      <c r="M3" s="92"/>
      <c r="N3" s="26"/>
      <c r="O3" s="22"/>
      <c r="P3" s="247"/>
      <c r="R3" s="200"/>
      <c r="T3" s="208">
        <v>1607.81</v>
      </c>
      <c r="U3" s="208"/>
      <c r="V3" s="2"/>
    </row>
    <row r="4" spans="1:22" ht="3" customHeight="1">
      <c r="A4" s="8"/>
      <c r="B4" s="8"/>
      <c r="C4" s="8"/>
      <c r="D4" s="9"/>
      <c r="E4" s="10"/>
      <c r="F4" s="10"/>
      <c r="G4" s="11"/>
      <c r="H4" s="12"/>
      <c r="I4" s="89"/>
      <c r="J4" s="89"/>
      <c r="K4" s="90"/>
      <c r="L4" s="91"/>
      <c r="M4" s="92"/>
      <c r="N4" s="26"/>
      <c r="O4" s="22"/>
      <c r="P4" s="247"/>
      <c r="R4" s="200"/>
      <c r="V4" s="2"/>
    </row>
    <row r="5" spans="1:22" ht="35.25" customHeight="1">
      <c r="A5" s="8"/>
      <c r="B5" s="8"/>
      <c r="C5" s="8"/>
      <c r="D5" s="505" t="s">
        <v>143</v>
      </c>
      <c r="E5" s="503"/>
      <c r="F5" s="503"/>
      <c r="G5" s="504"/>
      <c r="H5" s="24"/>
      <c r="I5" s="96"/>
      <c r="J5" s="96"/>
      <c r="K5" s="97"/>
      <c r="L5" s="97"/>
      <c r="M5" s="97"/>
      <c r="N5" s="64"/>
      <c r="O5" s="55"/>
      <c r="P5" s="247"/>
      <c r="R5" s="2" t="s">
        <v>45</v>
      </c>
      <c r="T5" s="223"/>
      <c r="U5" s="236"/>
      <c r="V5" s="2"/>
    </row>
    <row r="6" spans="1:22" ht="33" customHeight="1">
      <c r="A6" s="106" t="s">
        <v>30</v>
      </c>
      <c r="B6" s="13" t="s">
        <v>1</v>
      </c>
      <c r="C6" s="13"/>
      <c r="D6" s="56" t="s">
        <v>2</v>
      </c>
      <c r="E6" s="57" t="s">
        <v>4</v>
      </c>
      <c r="F6" s="57" t="s">
        <v>3</v>
      </c>
      <c r="G6" s="58" t="s">
        <v>24</v>
      </c>
      <c r="H6" s="15"/>
      <c r="I6" s="93"/>
      <c r="J6" s="94"/>
      <c r="K6" s="14"/>
      <c r="L6" s="14"/>
      <c r="M6" s="95"/>
      <c r="N6" s="46"/>
      <c r="O6" s="62"/>
      <c r="P6" s="247"/>
      <c r="R6" s="202"/>
      <c r="S6" s="203" t="s">
        <v>58</v>
      </c>
      <c r="T6" s="238" t="s">
        <v>59</v>
      </c>
      <c r="U6" s="239" t="s">
        <v>60</v>
      </c>
      <c r="V6" s="205" t="s">
        <v>51</v>
      </c>
    </row>
    <row r="7" spans="1:22" ht="11.25" customHeight="1">
      <c r="A7" s="8">
        <v>1</v>
      </c>
      <c r="B7" s="8">
        <v>27</v>
      </c>
      <c r="C7" s="8"/>
      <c r="D7" s="16">
        <v>4</v>
      </c>
      <c r="E7" s="17">
        <f>VLOOKUP(D7,'A13 BY - Tabelle mit 2 Kindern'!$A$6:$G$13,6)</f>
        <v>57946.82</v>
      </c>
      <c r="F7" s="17">
        <f>VLOOKUP(D7,'A13 - Tabelle mit 2 Kindern'!$A$6:$G$13,7)</f>
        <v>43045.05</v>
      </c>
      <c r="G7" s="18">
        <f aca="true" t="shared" si="0" ref="G7:G46">F7-12*$K$1</f>
        <v>40345.05</v>
      </c>
      <c r="H7" s="19"/>
      <c r="I7" s="89"/>
      <c r="J7" s="23"/>
      <c r="K7" s="17"/>
      <c r="L7" s="17"/>
      <c r="M7" s="20"/>
      <c r="N7" s="45"/>
      <c r="O7" s="53"/>
      <c r="P7" s="247"/>
      <c r="R7" s="207"/>
      <c r="S7" s="208">
        <f>E7/12</f>
        <v>4828.901666666667</v>
      </c>
      <c r="T7" s="208">
        <f>T$3</f>
        <v>1607.81</v>
      </c>
      <c r="U7" s="208">
        <f>U$3</f>
        <v>0</v>
      </c>
      <c r="V7" s="210">
        <f>SUM(S7:U7)</f>
        <v>6436.711666666666</v>
      </c>
    </row>
    <row r="8" spans="1:22" ht="11.25" customHeight="1">
      <c r="A8" s="8">
        <v>2</v>
      </c>
      <c r="B8" s="8">
        <f>B7+1</f>
        <v>28</v>
      </c>
      <c r="C8" s="8"/>
      <c r="D8" s="16">
        <v>4</v>
      </c>
      <c r="E8" s="17">
        <f>VLOOKUP(D8,'A13 - Tabelle mit 2 Kindern'!$A$6:$F$13,6)</f>
        <v>58325.64</v>
      </c>
      <c r="F8" s="17">
        <f>VLOOKUP(D8,'A13 - Tabelle mit 2 Kindern'!$A$6:$G$13,7)</f>
        <v>43045.05</v>
      </c>
      <c r="G8" s="18">
        <f t="shared" si="0"/>
        <v>40345.05</v>
      </c>
      <c r="H8" s="19"/>
      <c r="I8" s="89"/>
      <c r="J8" s="23"/>
      <c r="K8" s="17"/>
      <c r="L8" s="17"/>
      <c r="M8" s="20"/>
      <c r="N8" s="45"/>
      <c r="O8" s="53"/>
      <c r="P8" s="247"/>
      <c r="R8" s="207"/>
      <c r="S8" s="208">
        <f aca="true" t="shared" si="1" ref="S8:S46">E8/12</f>
        <v>4860.47</v>
      </c>
      <c r="T8" s="208">
        <f>T$3</f>
        <v>1607.81</v>
      </c>
      <c r="U8" s="208">
        <f>U$3</f>
        <v>0</v>
      </c>
      <c r="V8" s="210">
        <f aca="true" t="shared" si="2" ref="V8:V46">SUM(S8:U8)</f>
        <v>6468.280000000001</v>
      </c>
    </row>
    <row r="9" spans="1:22" ht="11.25" customHeight="1">
      <c r="A9" s="8">
        <v>3</v>
      </c>
      <c r="B9" s="8">
        <f aca="true" t="shared" si="3" ref="B9:B46">B8+1</f>
        <v>29</v>
      </c>
      <c r="C9" s="8"/>
      <c r="D9" s="16">
        <v>4</v>
      </c>
      <c r="E9" s="17">
        <f>VLOOKUP(D9,'A13 - Tabelle mit 2 Kindern'!$A$6:$F$13,6)</f>
        <v>58325.64</v>
      </c>
      <c r="F9" s="17">
        <f>VLOOKUP(D9,'A13 - Tabelle mit 2 Kindern'!$A$6:$G$13,7)</f>
        <v>43045.05</v>
      </c>
      <c r="G9" s="18">
        <f t="shared" si="0"/>
        <v>40345.05</v>
      </c>
      <c r="H9" s="19"/>
      <c r="I9" s="89"/>
      <c r="J9" s="23"/>
      <c r="K9" s="17"/>
      <c r="L9" s="17"/>
      <c r="M9" s="20"/>
      <c r="N9" s="45"/>
      <c r="O9" s="53"/>
      <c r="P9" s="247"/>
      <c r="R9" s="207"/>
      <c r="S9" s="208">
        <f t="shared" si="1"/>
        <v>4860.47</v>
      </c>
      <c r="T9" s="208">
        <f aca="true" t="shared" si="4" ref="T9:U46">T$3</f>
        <v>1607.81</v>
      </c>
      <c r="U9" s="208">
        <f t="shared" si="4"/>
        <v>0</v>
      </c>
      <c r="V9" s="210">
        <f t="shared" si="2"/>
        <v>6468.280000000001</v>
      </c>
    </row>
    <row r="10" spans="1:22" ht="11.25" customHeight="1">
      <c r="A10" s="8">
        <v>4</v>
      </c>
      <c r="B10" s="8">
        <f t="shared" si="3"/>
        <v>30</v>
      </c>
      <c r="C10" s="8"/>
      <c r="D10" s="16">
        <v>5</v>
      </c>
      <c r="E10" s="17">
        <f>VLOOKUP(D10,'A13 - Tabelle mit 2 Kindern'!$A$6:$F$13,6)</f>
        <v>60517.08</v>
      </c>
      <c r="F10" s="17">
        <f>VLOOKUP(D10,'A13 - Tabelle mit 2 Kindern'!$A$6:$G$13,7)</f>
        <v>44267.97</v>
      </c>
      <c r="G10" s="18">
        <f t="shared" si="0"/>
        <v>41567.97</v>
      </c>
      <c r="H10" s="19"/>
      <c r="I10" s="89"/>
      <c r="J10" s="23"/>
      <c r="K10" s="17"/>
      <c r="L10" s="17"/>
      <c r="M10" s="20"/>
      <c r="N10" s="45"/>
      <c r="O10" s="53"/>
      <c r="P10" s="247"/>
      <c r="R10" s="207"/>
      <c r="S10" s="208">
        <f t="shared" si="1"/>
        <v>5043.09</v>
      </c>
      <c r="T10" s="208">
        <f t="shared" si="4"/>
        <v>1607.81</v>
      </c>
      <c r="U10" s="208">
        <f t="shared" si="4"/>
        <v>0</v>
      </c>
      <c r="V10" s="210">
        <f t="shared" si="2"/>
        <v>6650.9</v>
      </c>
    </row>
    <row r="11" spans="1:22" ht="11.25" customHeight="1">
      <c r="A11" s="8">
        <v>5</v>
      </c>
      <c r="B11" s="8">
        <f t="shared" si="3"/>
        <v>31</v>
      </c>
      <c r="C11" s="8"/>
      <c r="D11" s="16">
        <v>5</v>
      </c>
      <c r="E11" s="17">
        <f>VLOOKUP(D11,'A13 - Tabelle mit 2 Kindern'!$A$6:$F$13,6)</f>
        <v>60517.08</v>
      </c>
      <c r="F11" s="17">
        <f>VLOOKUP(D11,'A13 - Tabelle mit 2 Kindern'!$A$6:$G$13,7)</f>
        <v>44267.97</v>
      </c>
      <c r="G11" s="18">
        <f t="shared" si="0"/>
        <v>41567.97</v>
      </c>
      <c r="H11" s="19"/>
      <c r="I11" s="89"/>
      <c r="J11" s="23"/>
      <c r="K11" s="17"/>
      <c r="L11" s="17"/>
      <c r="M11" s="20"/>
      <c r="N11" s="45"/>
      <c r="O11" s="53"/>
      <c r="P11" s="247"/>
      <c r="R11" s="207"/>
      <c r="S11" s="208">
        <f t="shared" si="1"/>
        <v>5043.09</v>
      </c>
      <c r="T11" s="208">
        <f t="shared" si="4"/>
        <v>1607.81</v>
      </c>
      <c r="U11" s="208">
        <f t="shared" si="4"/>
        <v>0</v>
      </c>
      <c r="V11" s="210">
        <f t="shared" si="2"/>
        <v>6650.9</v>
      </c>
    </row>
    <row r="12" spans="1:22" ht="11.25" customHeight="1">
      <c r="A12" s="8">
        <v>6</v>
      </c>
      <c r="B12" s="8">
        <f t="shared" si="3"/>
        <v>32</v>
      </c>
      <c r="C12" s="8"/>
      <c r="D12" s="16">
        <v>5</v>
      </c>
      <c r="E12" s="17">
        <f>VLOOKUP(D12,'A13 - Tabelle mit 2 Kindern'!$A$6:$F$13,6)</f>
        <v>60517.08</v>
      </c>
      <c r="F12" s="17">
        <f>VLOOKUP(D12,'A13 - Tabelle mit 2 Kindern'!$A$6:$G$13,7)</f>
        <v>44267.97</v>
      </c>
      <c r="G12" s="18">
        <f t="shared" si="0"/>
        <v>41567.97</v>
      </c>
      <c r="H12" s="19"/>
      <c r="I12" s="89"/>
      <c r="J12" s="23"/>
      <c r="K12" s="17"/>
      <c r="L12" s="17"/>
      <c r="M12" s="20"/>
      <c r="N12" s="45"/>
      <c r="O12" s="53"/>
      <c r="P12" s="247"/>
      <c r="R12" s="207"/>
      <c r="S12" s="208">
        <f t="shared" si="1"/>
        <v>5043.09</v>
      </c>
      <c r="T12" s="208">
        <f t="shared" si="4"/>
        <v>1607.81</v>
      </c>
      <c r="U12" s="208">
        <f t="shared" si="4"/>
        <v>0</v>
      </c>
      <c r="V12" s="210">
        <f t="shared" si="2"/>
        <v>6650.9</v>
      </c>
    </row>
    <row r="13" spans="1:22" ht="11.25" customHeight="1">
      <c r="A13" s="8">
        <v>7</v>
      </c>
      <c r="B13" s="8">
        <f t="shared" si="3"/>
        <v>33</v>
      </c>
      <c r="C13" s="8"/>
      <c r="D13" s="16">
        <v>6</v>
      </c>
      <c r="E13" s="17">
        <f>VLOOKUP(D13,'A13 - Tabelle mit 2 Kindern'!$A$6:$F$13,6)</f>
        <v>61555.2</v>
      </c>
      <c r="F13" s="17">
        <f>VLOOKUP(D13,'A13 - Tabelle mit 2 Kindern'!$A$6:$G$13,7)</f>
        <v>44847.21</v>
      </c>
      <c r="G13" s="18">
        <f t="shared" si="0"/>
        <v>42147.21</v>
      </c>
      <c r="H13" s="19"/>
      <c r="I13" s="89"/>
      <c r="J13" s="23"/>
      <c r="K13" s="17"/>
      <c r="L13" s="17"/>
      <c r="M13" s="20"/>
      <c r="N13" s="45"/>
      <c r="O13" s="53"/>
      <c r="P13" s="247"/>
      <c r="R13" s="207"/>
      <c r="S13" s="208">
        <f t="shared" si="1"/>
        <v>5129.599999999999</v>
      </c>
      <c r="T13" s="208">
        <f t="shared" si="4"/>
        <v>1607.81</v>
      </c>
      <c r="U13" s="208">
        <f t="shared" si="4"/>
        <v>0</v>
      </c>
      <c r="V13" s="210">
        <f t="shared" si="2"/>
        <v>6737.41</v>
      </c>
    </row>
    <row r="14" spans="1:22" ht="11.25" customHeight="1">
      <c r="A14" s="8">
        <v>8</v>
      </c>
      <c r="B14" s="8">
        <f t="shared" si="3"/>
        <v>34</v>
      </c>
      <c r="C14" s="8"/>
      <c r="D14" s="16">
        <v>6</v>
      </c>
      <c r="E14" s="17">
        <f>VLOOKUP(D14,'A13 - Tabelle mit 2 Kindern'!$A$6:$F$13,6)</f>
        <v>61555.2</v>
      </c>
      <c r="F14" s="17">
        <f>VLOOKUP(D14,'A13 - Tabelle mit 2 Kindern'!$A$6:$G$13,7)</f>
        <v>44847.21</v>
      </c>
      <c r="G14" s="18">
        <f t="shared" si="0"/>
        <v>42147.21</v>
      </c>
      <c r="H14" s="19"/>
      <c r="I14" s="89"/>
      <c r="J14" s="23"/>
      <c r="K14" s="17"/>
      <c r="L14" s="17"/>
      <c r="M14" s="20"/>
      <c r="N14" s="45"/>
      <c r="O14" s="53"/>
      <c r="P14" s="247"/>
      <c r="R14" s="207"/>
      <c r="S14" s="208">
        <f t="shared" si="1"/>
        <v>5129.599999999999</v>
      </c>
      <c r="T14" s="208">
        <f t="shared" si="4"/>
        <v>1607.81</v>
      </c>
      <c r="U14" s="208">
        <f t="shared" si="4"/>
        <v>0</v>
      </c>
      <c r="V14" s="210">
        <f t="shared" si="2"/>
        <v>6737.41</v>
      </c>
    </row>
    <row r="15" spans="1:22" ht="11.25" customHeight="1">
      <c r="A15" s="8">
        <v>9</v>
      </c>
      <c r="B15" s="8">
        <f t="shared" si="3"/>
        <v>35</v>
      </c>
      <c r="C15" s="8"/>
      <c r="D15" s="16">
        <v>6</v>
      </c>
      <c r="E15" s="17">
        <f>VLOOKUP(D15,'A13 - Tabelle mit 2 Kindern'!$A$6:$F$13,6)</f>
        <v>61555.2</v>
      </c>
      <c r="F15" s="17">
        <f>VLOOKUP(D15,'A13 - Tabelle mit 2 Kindern'!$A$6:$G$13,7)</f>
        <v>44847.21</v>
      </c>
      <c r="G15" s="18">
        <f t="shared" si="0"/>
        <v>42147.21</v>
      </c>
      <c r="H15" s="19"/>
      <c r="I15" s="89"/>
      <c r="J15" s="23"/>
      <c r="K15" s="17"/>
      <c r="L15" s="17"/>
      <c r="M15" s="20"/>
      <c r="N15" s="45"/>
      <c r="O15" s="53"/>
      <c r="P15" s="247"/>
      <c r="R15" s="207"/>
      <c r="S15" s="208">
        <f t="shared" si="1"/>
        <v>5129.599999999999</v>
      </c>
      <c r="T15" s="208">
        <f t="shared" si="4"/>
        <v>1607.81</v>
      </c>
      <c r="U15" s="208">
        <f t="shared" si="4"/>
        <v>0</v>
      </c>
      <c r="V15" s="210">
        <f t="shared" si="2"/>
        <v>6737.41</v>
      </c>
    </row>
    <row r="16" spans="1:22" ht="11.25" customHeight="1">
      <c r="A16" s="8">
        <v>10</v>
      </c>
      <c r="B16" s="8">
        <f t="shared" si="3"/>
        <v>36</v>
      </c>
      <c r="C16" s="8"/>
      <c r="D16" s="16">
        <v>7</v>
      </c>
      <c r="E16" s="17">
        <f>VLOOKUP(D16,'A13 - Tabelle mit 2 Kindern'!$A$6:$F$13,6)</f>
        <v>63746.52</v>
      </c>
      <c r="F16" s="17">
        <f>VLOOKUP(D16,'A13 - Tabelle mit 2 Kindern'!$A$6:$G$13,7)</f>
        <v>46069.3</v>
      </c>
      <c r="G16" s="18">
        <f t="shared" si="0"/>
        <v>43369.3</v>
      </c>
      <c r="H16" s="19"/>
      <c r="I16" s="89"/>
      <c r="J16" s="23"/>
      <c r="K16" s="17"/>
      <c r="L16" s="17"/>
      <c r="M16" s="20"/>
      <c r="N16" s="45"/>
      <c r="O16" s="53"/>
      <c r="P16" s="247"/>
      <c r="R16" s="207"/>
      <c r="S16" s="208">
        <f t="shared" si="1"/>
        <v>5312.21</v>
      </c>
      <c r="T16" s="208">
        <f t="shared" si="4"/>
        <v>1607.81</v>
      </c>
      <c r="U16" s="208">
        <f t="shared" si="4"/>
        <v>0</v>
      </c>
      <c r="V16" s="210">
        <f t="shared" si="2"/>
        <v>6920.02</v>
      </c>
    </row>
    <row r="17" spans="1:22" ht="11.25" customHeight="1">
      <c r="A17" s="8">
        <v>11</v>
      </c>
      <c r="B17" s="8">
        <f t="shared" si="3"/>
        <v>37</v>
      </c>
      <c r="C17" s="8"/>
      <c r="D17" s="16">
        <v>7</v>
      </c>
      <c r="E17" s="17">
        <f>VLOOKUP(D17,'A13 - Tabelle mit 2 Kindern'!$A$6:$F$13,6)</f>
        <v>63746.52</v>
      </c>
      <c r="F17" s="17">
        <f>VLOOKUP(D17,'A13 - Tabelle mit 2 Kindern'!$A$6:$G$13,7)</f>
        <v>46069.3</v>
      </c>
      <c r="G17" s="18">
        <f t="shared" si="0"/>
        <v>43369.3</v>
      </c>
      <c r="H17" s="19"/>
      <c r="I17" s="89"/>
      <c r="J17" s="23"/>
      <c r="K17" s="17"/>
      <c r="L17" s="17"/>
      <c r="M17" s="20"/>
      <c r="N17" s="45"/>
      <c r="O17" s="53"/>
      <c r="P17" s="247"/>
      <c r="R17" s="207"/>
      <c r="S17" s="208">
        <f t="shared" si="1"/>
        <v>5312.21</v>
      </c>
      <c r="T17" s="208">
        <f t="shared" si="4"/>
        <v>1607.81</v>
      </c>
      <c r="U17" s="208">
        <f t="shared" si="4"/>
        <v>0</v>
      </c>
      <c r="V17" s="210">
        <f t="shared" si="2"/>
        <v>6920.02</v>
      </c>
    </row>
    <row r="18" spans="1:22" ht="11.25" customHeight="1">
      <c r="A18" s="8">
        <v>12</v>
      </c>
      <c r="B18" s="8">
        <f t="shared" si="3"/>
        <v>38</v>
      </c>
      <c r="C18" s="8"/>
      <c r="D18" s="16">
        <v>7</v>
      </c>
      <c r="E18" s="17">
        <f>VLOOKUP(D18,'A13 - Tabelle mit 2 Kindern'!$A$6:$F$13,6)</f>
        <v>63746.52</v>
      </c>
      <c r="F18" s="17">
        <f>VLOOKUP(D18,'A13 - Tabelle mit 2 Kindern'!$A$6:$G$13,7)</f>
        <v>46069.3</v>
      </c>
      <c r="G18" s="18">
        <f t="shared" si="0"/>
        <v>43369.3</v>
      </c>
      <c r="H18" s="19"/>
      <c r="I18" s="89"/>
      <c r="J18" s="23"/>
      <c r="K18" s="17"/>
      <c r="L18" s="17"/>
      <c r="M18" s="20"/>
      <c r="N18" s="45"/>
      <c r="O18" s="53"/>
      <c r="P18" s="247"/>
      <c r="R18" s="207"/>
      <c r="S18" s="208">
        <f t="shared" si="1"/>
        <v>5312.21</v>
      </c>
      <c r="T18" s="208">
        <f t="shared" si="4"/>
        <v>1607.81</v>
      </c>
      <c r="U18" s="208">
        <f t="shared" si="4"/>
        <v>0</v>
      </c>
      <c r="V18" s="210">
        <f t="shared" si="2"/>
        <v>6920.02</v>
      </c>
    </row>
    <row r="19" spans="1:22" ht="11.25" customHeight="1">
      <c r="A19" s="8">
        <v>13</v>
      </c>
      <c r="B19" s="8">
        <f t="shared" si="3"/>
        <v>39</v>
      </c>
      <c r="C19" s="8"/>
      <c r="D19" s="16">
        <v>8</v>
      </c>
      <c r="E19" s="17">
        <f>VLOOKUP(D19,'A13 - Tabelle mit 2 Kindern'!$A$6:$F$13,6)</f>
        <v>64899.72</v>
      </c>
      <c r="F19" s="17">
        <f>VLOOKUP(D19,'A13 - Tabelle mit 2 Kindern'!$A$6:$G$13,7)</f>
        <v>46712.16</v>
      </c>
      <c r="G19" s="18">
        <f t="shared" si="0"/>
        <v>44012.16</v>
      </c>
      <c r="H19" s="19"/>
      <c r="I19" s="89"/>
      <c r="J19" s="23"/>
      <c r="K19" s="17"/>
      <c r="L19" s="17"/>
      <c r="M19" s="20"/>
      <c r="N19" s="45"/>
      <c r="O19" s="53"/>
      <c r="P19" s="247"/>
      <c r="R19" s="207"/>
      <c r="S19" s="208">
        <f t="shared" si="1"/>
        <v>5408.31</v>
      </c>
      <c r="T19" s="208">
        <f t="shared" si="4"/>
        <v>1607.81</v>
      </c>
      <c r="U19" s="208">
        <f t="shared" si="4"/>
        <v>0</v>
      </c>
      <c r="V19" s="210">
        <f t="shared" si="2"/>
        <v>7016.120000000001</v>
      </c>
    </row>
    <row r="20" spans="1:22" ht="11.25" customHeight="1">
      <c r="A20" s="8">
        <v>14</v>
      </c>
      <c r="B20" s="8">
        <f t="shared" si="3"/>
        <v>40</v>
      </c>
      <c r="C20" s="8"/>
      <c r="D20" s="16">
        <v>8</v>
      </c>
      <c r="E20" s="17">
        <f>VLOOKUP(D20,'A13 - Tabelle mit 2 Kindern'!$A$6:$F$13,6)</f>
        <v>64899.72</v>
      </c>
      <c r="F20" s="17">
        <f>VLOOKUP(D20,'A13 - Tabelle mit 2 Kindern'!$A$6:$G$13,7)</f>
        <v>46712.16</v>
      </c>
      <c r="G20" s="18">
        <f t="shared" si="0"/>
        <v>44012.16</v>
      </c>
      <c r="H20" s="19"/>
      <c r="I20" s="89"/>
      <c r="J20" s="23"/>
      <c r="K20" s="17"/>
      <c r="L20" s="17"/>
      <c r="M20" s="20"/>
      <c r="N20" s="45"/>
      <c r="O20" s="53"/>
      <c r="P20" s="247"/>
      <c r="R20" s="207"/>
      <c r="S20" s="208">
        <f t="shared" si="1"/>
        <v>5408.31</v>
      </c>
      <c r="T20" s="208">
        <f t="shared" si="4"/>
        <v>1607.81</v>
      </c>
      <c r="U20" s="208">
        <f t="shared" si="4"/>
        <v>0</v>
      </c>
      <c r="V20" s="210">
        <f t="shared" si="2"/>
        <v>7016.120000000001</v>
      </c>
    </row>
    <row r="21" spans="1:22" ht="11.25" customHeight="1">
      <c r="A21" s="8">
        <v>15</v>
      </c>
      <c r="B21" s="8">
        <f t="shared" si="3"/>
        <v>41</v>
      </c>
      <c r="C21" s="8"/>
      <c r="D21" s="16">
        <v>8</v>
      </c>
      <c r="E21" s="17">
        <f>VLOOKUP(D21,'A13 - Tabelle mit 2 Kindern'!$A$6:$F$13,6)</f>
        <v>64899.72</v>
      </c>
      <c r="F21" s="17">
        <f>VLOOKUP(D21,'A13 - Tabelle mit 2 Kindern'!$A$6:$G$13,7)</f>
        <v>46712.16</v>
      </c>
      <c r="G21" s="18">
        <f t="shared" si="0"/>
        <v>44012.16</v>
      </c>
      <c r="H21" s="19"/>
      <c r="I21" s="89"/>
      <c r="J21" s="23"/>
      <c r="K21" s="17"/>
      <c r="L21" s="17"/>
      <c r="M21" s="20"/>
      <c r="N21" s="45"/>
      <c r="O21" s="53"/>
      <c r="P21" s="247"/>
      <c r="R21" s="207"/>
      <c r="S21" s="208">
        <f t="shared" si="1"/>
        <v>5408.31</v>
      </c>
      <c r="T21" s="208">
        <f t="shared" si="4"/>
        <v>1607.81</v>
      </c>
      <c r="U21" s="208">
        <f t="shared" si="4"/>
        <v>0</v>
      </c>
      <c r="V21" s="210">
        <f t="shared" si="2"/>
        <v>7016.120000000001</v>
      </c>
    </row>
    <row r="22" spans="1:22" ht="11.25" customHeight="1">
      <c r="A22" s="8">
        <v>16</v>
      </c>
      <c r="B22" s="8">
        <f t="shared" si="3"/>
        <v>42</v>
      </c>
      <c r="C22" s="8"/>
      <c r="D22" s="16">
        <v>8</v>
      </c>
      <c r="E22" s="17">
        <f>VLOOKUP(D22,'A13 - Tabelle mit 2 Kindern'!$A$6:$F$13,6)</f>
        <v>64899.72</v>
      </c>
      <c r="F22" s="17">
        <f>VLOOKUP(D22,'A13 - Tabelle mit 2 Kindern'!$A$6:$G$13,7)</f>
        <v>46712.16</v>
      </c>
      <c r="G22" s="18">
        <f t="shared" si="0"/>
        <v>44012.16</v>
      </c>
      <c r="H22" s="19"/>
      <c r="I22" s="89"/>
      <c r="J22" s="23"/>
      <c r="K22" s="17"/>
      <c r="L22" s="17"/>
      <c r="M22" s="20"/>
      <c r="N22" s="45"/>
      <c r="O22" s="53"/>
      <c r="P22" s="247"/>
      <c r="R22" s="207"/>
      <c r="S22" s="208">
        <f t="shared" si="1"/>
        <v>5408.31</v>
      </c>
      <c r="T22" s="208">
        <f t="shared" si="4"/>
        <v>1607.81</v>
      </c>
      <c r="U22" s="208">
        <f t="shared" si="4"/>
        <v>0</v>
      </c>
      <c r="V22" s="210">
        <f t="shared" si="2"/>
        <v>7016.120000000001</v>
      </c>
    </row>
    <row r="23" spans="1:22" ht="11.25" customHeight="1">
      <c r="A23" s="8">
        <v>17</v>
      </c>
      <c r="B23" s="8">
        <f t="shared" si="3"/>
        <v>43</v>
      </c>
      <c r="C23" s="8"/>
      <c r="D23" s="16">
        <v>9</v>
      </c>
      <c r="E23" s="17">
        <f>VLOOKUP(D23,'A13 - Tabelle mit 2 Kindern'!$A$6:$F$13,6)</f>
        <v>64899.72</v>
      </c>
      <c r="F23" s="17">
        <f>VLOOKUP(D23,'A13 - Tabelle mit 2 Kindern'!$A$6:$G$13,7)</f>
        <v>46712.16</v>
      </c>
      <c r="G23" s="18">
        <f t="shared" si="0"/>
        <v>44012.16</v>
      </c>
      <c r="H23" s="19"/>
      <c r="I23" s="89"/>
      <c r="J23" s="23"/>
      <c r="K23" s="17"/>
      <c r="L23" s="17"/>
      <c r="M23" s="20"/>
      <c r="N23" s="45"/>
      <c r="O23" s="53"/>
      <c r="P23" s="247"/>
      <c r="R23" s="207"/>
      <c r="S23" s="208">
        <f t="shared" si="1"/>
        <v>5408.31</v>
      </c>
      <c r="T23" s="208">
        <f t="shared" si="4"/>
        <v>1607.81</v>
      </c>
      <c r="U23" s="208">
        <f t="shared" si="4"/>
        <v>0</v>
      </c>
      <c r="V23" s="210">
        <f t="shared" si="2"/>
        <v>7016.120000000001</v>
      </c>
    </row>
    <row r="24" spans="1:22" ht="11.25" customHeight="1">
      <c r="A24" s="8">
        <v>18</v>
      </c>
      <c r="B24" s="8">
        <f t="shared" si="3"/>
        <v>44</v>
      </c>
      <c r="C24" s="8"/>
      <c r="D24" s="16">
        <v>9</v>
      </c>
      <c r="E24" s="17">
        <f>VLOOKUP(D24,'A13 - Tabelle mit 2 Kindern'!$A$6:$F$13,6)</f>
        <v>64899.72</v>
      </c>
      <c r="F24" s="17">
        <f>VLOOKUP(D24,'A13 - Tabelle mit 2 Kindern'!$A$6:$G$13,7)</f>
        <v>46712.16</v>
      </c>
      <c r="G24" s="18">
        <f t="shared" si="0"/>
        <v>44012.16</v>
      </c>
      <c r="H24" s="19"/>
      <c r="I24" s="89"/>
      <c r="J24" s="23"/>
      <c r="K24" s="17"/>
      <c r="L24" s="17"/>
      <c r="M24" s="20"/>
      <c r="N24" s="45"/>
      <c r="O24" s="53"/>
      <c r="P24" s="247"/>
      <c r="R24" s="207"/>
      <c r="S24" s="208">
        <f t="shared" si="1"/>
        <v>5408.31</v>
      </c>
      <c r="T24" s="208">
        <f t="shared" si="4"/>
        <v>1607.81</v>
      </c>
      <c r="U24" s="208">
        <f t="shared" si="4"/>
        <v>0</v>
      </c>
      <c r="V24" s="210">
        <f t="shared" si="2"/>
        <v>7016.120000000001</v>
      </c>
    </row>
    <row r="25" spans="1:22" ht="11.25" customHeight="1">
      <c r="A25" s="8">
        <v>19</v>
      </c>
      <c r="B25" s="8">
        <f t="shared" si="3"/>
        <v>45</v>
      </c>
      <c r="C25" s="8"/>
      <c r="D25" s="16">
        <v>9</v>
      </c>
      <c r="E25" s="17">
        <f>VLOOKUP(D25,'A13 - Tabelle mit 2 Kindern'!$A$6:$F$13,6)</f>
        <v>64899.72</v>
      </c>
      <c r="F25" s="17">
        <f>VLOOKUP(D25,'A13 - Tabelle mit 2 Kindern'!$A$6:$G$13,7)</f>
        <v>46712.16</v>
      </c>
      <c r="G25" s="18">
        <f t="shared" si="0"/>
        <v>44012.16</v>
      </c>
      <c r="H25" s="19"/>
      <c r="I25" s="89"/>
      <c r="J25" s="23"/>
      <c r="K25" s="17"/>
      <c r="L25" s="17"/>
      <c r="M25" s="20"/>
      <c r="N25" s="45"/>
      <c r="O25" s="53"/>
      <c r="P25" s="247"/>
      <c r="R25" s="207"/>
      <c r="S25" s="208">
        <f t="shared" si="1"/>
        <v>5408.31</v>
      </c>
      <c r="T25" s="208">
        <f t="shared" si="4"/>
        <v>1607.81</v>
      </c>
      <c r="U25" s="208">
        <f t="shared" si="4"/>
        <v>0</v>
      </c>
      <c r="V25" s="210">
        <f t="shared" si="2"/>
        <v>7016.120000000001</v>
      </c>
    </row>
    <row r="26" spans="1:22" ht="11.25" customHeight="1">
      <c r="A26" s="8">
        <v>20</v>
      </c>
      <c r="B26" s="8">
        <f t="shared" si="3"/>
        <v>46</v>
      </c>
      <c r="C26" s="8"/>
      <c r="D26" s="16">
        <v>9</v>
      </c>
      <c r="E26" s="17">
        <f>VLOOKUP(D26,'A13 - Tabelle mit 2 Kindern'!$A$6:$F$13,6)</f>
        <v>64899.72</v>
      </c>
      <c r="F26" s="17">
        <f>VLOOKUP(D26,'A13 - Tabelle mit 2 Kindern'!$A$6:$G$13,7)</f>
        <v>46712.16</v>
      </c>
      <c r="G26" s="18">
        <f t="shared" si="0"/>
        <v>44012.16</v>
      </c>
      <c r="H26" s="19"/>
      <c r="I26" s="89"/>
      <c r="J26" s="23"/>
      <c r="K26" s="17"/>
      <c r="L26" s="17"/>
      <c r="M26" s="20"/>
      <c r="N26" s="45"/>
      <c r="O26" s="53"/>
      <c r="P26" s="247"/>
      <c r="R26" s="207"/>
      <c r="S26" s="208">
        <f t="shared" si="1"/>
        <v>5408.31</v>
      </c>
      <c r="T26" s="208">
        <f t="shared" si="4"/>
        <v>1607.81</v>
      </c>
      <c r="U26" s="208">
        <f t="shared" si="4"/>
        <v>0</v>
      </c>
      <c r="V26" s="210">
        <f t="shared" si="2"/>
        <v>7016.120000000001</v>
      </c>
    </row>
    <row r="27" spans="1:22" ht="11.25" customHeight="1">
      <c r="A27" s="8">
        <v>21</v>
      </c>
      <c r="B27" s="8">
        <f t="shared" si="3"/>
        <v>47</v>
      </c>
      <c r="C27" s="8"/>
      <c r="D27" s="16">
        <v>10</v>
      </c>
      <c r="E27" s="17">
        <f>VLOOKUP(D27,'A13 - Tabelle mit 2 Kindern'!$A$6:$F$13,6)</f>
        <v>64899.72</v>
      </c>
      <c r="F27" s="17">
        <f>VLOOKUP(D27,'A13 - Tabelle mit 2 Kindern'!$A$6:$G$13,7)</f>
        <v>46712.16</v>
      </c>
      <c r="G27" s="18">
        <f t="shared" si="0"/>
        <v>44012.16</v>
      </c>
      <c r="H27" s="19"/>
      <c r="I27" s="89"/>
      <c r="J27" s="23"/>
      <c r="K27" s="17"/>
      <c r="L27" s="17"/>
      <c r="M27" s="20"/>
      <c r="N27" s="45"/>
      <c r="O27" s="53"/>
      <c r="P27" s="247"/>
      <c r="R27" s="207"/>
      <c r="S27" s="208">
        <f t="shared" si="1"/>
        <v>5408.31</v>
      </c>
      <c r="T27" s="208">
        <f t="shared" si="4"/>
        <v>1607.81</v>
      </c>
      <c r="U27" s="208">
        <f t="shared" si="4"/>
        <v>0</v>
      </c>
      <c r="V27" s="210">
        <f t="shared" si="2"/>
        <v>7016.120000000001</v>
      </c>
    </row>
    <row r="28" spans="1:22" ht="11.25" customHeight="1">
      <c r="A28" s="8">
        <v>22</v>
      </c>
      <c r="B28" s="8">
        <f t="shared" si="3"/>
        <v>48</v>
      </c>
      <c r="C28" s="8"/>
      <c r="D28" s="16">
        <v>10</v>
      </c>
      <c r="E28" s="17">
        <f>VLOOKUP(D28,'A13 - Tabelle mit 2 Kindern'!$A$6:$F$13,6)</f>
        <v>64899.72</v>
      </c>
      <c r="F28" s="17">
        <f>VLOOKUP(D28,'A13 - Tabelle mit 2 Kindern'!$A$6:$G$13,7)</f>
        <v>46712.16</v>
      </c>
      <c r="G28" s="18">
        <f t="shared" si="0"/>
        <v>44012.16</v>
      </c>
      <c r="H28" s="19"/>
      <c r="I28" s="89"/>
      <c r="J28" s="23"/>
      <c r="K28" s="17"/>
      <c r="L28" s="17"/>
      <c r="M28" s="20"/>
      <c r="N28" s="45"/>
      <c r="O28" s="53"/>
      <c r="P28" s="247"/>
      <c r="R28" s="207"/>
      <c r="S28" s="208">
        <f t="shared" si="1"/>
        <v>5408.31</v>
      </c>
      <c r="T28" s="208">
        <f t="shared" si="4"/>
        <v>1607.81</v>
      </c>
      <c r="U28" s="208">
        <f t="shared" si="4"/>
        <v>0</v>
      </c>
      <c r="V28" s="210">
        <f t="shared" si="2"/>
        <v>7016.120000000001</v>
      </c>
    </row>
    <row r="29" spans="1:22" ht="11.25" customHeight="1">
      <c r="A29" s="8">
        <v>23</v>
      </c>
      <c r="B29" s="8">
        <f t="shared" si="3"/>
        <v>49</v>
      </c>
      <c r="C29" s="8"/>
      <c r="D29" s="16">
        <v>10</v>
      </c>
      <c r="E29" s="17">
        <f>VLOOKUP(D29,'A13 - Tabelle mit 2 Kindern'!$A$6:$F$13,6)</f>
        <v>64899.72</v>
      </c>
      <c r="F29" s="17">
        <f>VLOOKUP(D29,'A13 - Tabelle mit 2 Kindern'!$A$6:$G$13,7)</f>
        <v>46712.16</v>
      </c>
      <c r="G29" s="18">
        <f t="shared" si="0"/>
        <v>44012.16</v>
      </c>
      <c r="H29" s="19"/>
      <c r="I29" s="89"/>
      <c r="J29" s="23"/>
      <c r="K29" s="17"/>
      <c r="L29" s="17"/>
      <c r="M29" s="20"/>
      <c r="N29" s="45"/>
      <c r="O29" s="53"/>
      <c r="P29" s="247"/>
      <c r="R29" s="207"/>
      <c r="S29" s="208">
        <f t="shared" si="1"/>
        <v>5408.31</v>
      </c>
      <c r="T29" s="208">
        <f t="shared" si="4"/>
        <v>1607.81</v>
      </c>
      <c r="U29" s="208">
        <f t="shared" si="4"/>
        <v>0</v>
      </c>
      <c r="V29" s="210">
        <f t="shared" si="2"/>
        <v>7016.120000000001</v>
      </c>
    </row>
    <row r="30" spans="1:22" ht="11.25" customHeight="1">
      <c r="A30" s="8">
        <v>24</v>
      </c>
      <c r="B30" s="8">
        <f t="shared" si="3"/>
        <v>50</v>
      </c>
      <c r="C30" s="8"/>
      <c r="D30" s="16">
        <v>10</v>
      </c>
      <c r="E30" s="17">
        <f>VLOOKUP(D30,'A13 - Tabelle mit 2 Kindern'!$A$6:$F$13,6)</f>
        <v>64899.72</v>
      </c>
      <c r="F30" s="17">
        <f>VLOOKUP(D30,'A13 - Tabelle mit 2 Kindern'!$A$6:$G$13,7)</f>
        <v>46712.16</v>
      </c>
      <c r="G30" s="18">
        <f t="shared" si="0"/>
        <v>44012.16</v>
      </c>
      <c r="H30" s="19"/>
      <c r="I30" s="89"/>
      <c r="J30" s="23"/>
      <c r="K30" s="17"/>
      <c r="L30" s="17"/>
      <c r="M30" s="20"/>
      <c r="N30" s="45"/>
      <c r="O30" s="53"/>
      <c r="P30" s="247"/>
      <c r="R30" s="207"/>
      <c r="S30" s="208">
        <f t="shared" si="1"/>
        <v>5408.31</v>
      </c>
      <c r="T30" s="208">
        <f t="shared" si="4"/>
        <v>1607.81</v>
      </c>
      <c r="U30" s="208">
        <f t="shared" si="4"/>
        <v>0</v>
      </c>
      <c r="V30" s="210">
        <f t="shared" si="2"/>
        <v>7016.120000000001</v>
      </c>
    </row>
    <row r="31" spans="1:22" ht="11.25" customHeight="1">
      <c r="A31" s="8">
        <v>25</v>
      </c>
      <c r="B31" s="8">
        <f t="shared" si="3"/>
        <v>51</v>
      </c>
      <c r="C31" s="8"/>
      <c r="D31" s="16">
        <v>11</v>
      </c>
      <c r="E31" s="17">
        <f>VLOOKUP(D31,'A13 - Tabelle mit 2 Kindern'!$A$6:$F$13,6)</f>
        <v>64899.72</v>
      </c>
      <c r="F31" s="17">
        <f>VLOOKUP(D31,'A13 - Tabelle mit 2 Kindern'!$A$6:$G$13,7)</f>
        <v>46712.16</v>
      </c>
      <c r="G31" s="18">
        <f t="shared" si="0"/>
        <v>44012.16</v>
      </c>
      <c r="H31" s="19"/>
      <c r="I31" s="89"/>
      <c r="J31" s="23"/>
      <c r="K31" s="17"/>
      <c r="L31" s="17"/>
      <c r="M31" s="20"/>
      <c r="N31" s="45"/>
      <c r="O31" s="53"/>
      <c r="P31" s="247"/>
      <c r="R31" s="207"/>
      <c r="S31" s="208">
        <f t="shared" si="1"/>
        <v>5408.31</v>
      </c>
      <c r="T31" s="208">
        <f t="shared" si="4"/>
        <v>1607.81</v>
      </c>
      <c r="U31" s="208">
        <f t="shared" si="4"/>
        <v>0</v>
      </c>
      <c r="V31" s="210">
        <f t="shared" si="2"/>
        <v>7016.120000000001</v>
      </c>
    </row>
    <row r="32" spans="1:22" ht="11.25" customHeight="1">
      <c r="A32" s="8">
        <v>26</v>
      </c>
      <c r="B32" s="8">
        <f t="shared" si="3"/>
        <v>52</v>
      </c>
      <c r="C32" s="8"/>
      <c r="D32" s="380">
        <v>11</v>
      </c>
      <c r="E32" s="381">
        <f>VLOOKUP(D32,'A13 BY - Tabelle ohne Kinder'!$A$6:$F$13,6)</f>
        <v>67225.54</v>
      </c>
      <c r="F32" s="381">
        <f>VLOOKUP(D32,'A13 BY - Tabelle ohne Kinder'!$A$6:$G$13,7)</f>
        <v>47835.7</v>
      </c>
      <c r="G32" s="382">
        <f>F32-12*$K$1</f>
        <v>45135.7</v>
      </c>
      <c r="H32" s="19"/>
      <c r="I32" s="89"/>
      <c r="J32" s="23"/>
      <c r="K32" s="17"/>
      <c r="L32" s="17"/>
      <c r="M32" s="20"/>
      <c r="N32" s="45"/>
      <c r="O32" s="53"/>
      <c r="P32" s="247"/>
      <c r="R32" s="207"/>
      <c r="S32" s="208">
        <f t="shared" si="1"/>
        <v>5602.128333333333</v>
      </c>
      <c r="T32" s="208">
        <f t="shared" si="4"/>
        <v>1607.81</v>
      </c>
      <c r="U32" s="208">
        <f t="shared" si="4"/>
        <v>0</v>
      </c>
      <c r="V32" s="210">
        <f t="shared" si="2"/>
        <v>7209.9383333333335</v>
      </c>
    </row>
    <row r="33" spans="1:22" ht="11.25" customHeight="1">
      <c r="A33" s="8">
        <v>27</v>
      </c>
      <c r="B33" s="8">
        <f t="shared" si="3"/>
        <v>53</v>
      </c>
      <c r="C33" s="8"/>
      <c r="D33" s="380">
        <v>11</v>
      </c>
      <c r="E33" s="381">
        <f>VLOOKUP(D33,'A13 BY - Tabelle ohne Kinder'!$A$6:$F$13,6)</f>
        <v>67225.54</v>
      </c>
      <c r="F33" s="381">
        <f>VLOOKUP(D33,'A13 BY - Tabelle ohne Kinder'!$A$6:$G$13,7)</f>
        <v>47835.7</v>
      </c>
      <c r="G33" s="382">
        <f>F33-12*$K$1</f>
        <v>45135.7</v>
      </c>
      <c r="H33" s="19"/>
      <c r="I33" s="89"/>
      <c r="J33" s="23"/>
      <c r="K33" s="17"/>
      <c r="L33" s="17"/>
      <c r="M33" s="20"/>
      <c r="N33" s="45"/>
      <c r="O33" s="53"/>
      <c r="P33" s="247"/>
      <c r="R33" s="207"/>
      <c r="S33" s="208">
        <f t="shared" si="1"/>
        <v>5602.128333333333</v>
      </c>
      <c r="T33" s="208">
        <f t="shared" si="4"/>
        <v>1607.81</v>
      </c>
      <c r="U33" s="208">
        <f t="shared" si="4"/>
        <v>0</v>
      </c>
      <c r="V33" s="210">
        <f t="shared" si="2"/>
        <v>7209.9383333333335</v>
      </c>
    </row>
    <row r="34" spans="1:22" ht="11.25" customHeight="1">
      <c r="A34" s="8">
        <v>28</v>
      </c>
      <c r="B34" s="8">
        <f t="shared" si="3"/>
        <v>54</v>
      </c>
      <c r="C34" s="8"/>
      <c r="D34" s="380">
        <v>11</v>
      </c>
      <c r="E34" s="381">
        <f>VLOOKUP(D34,'A13 BY - Tabelle ohne Kinder'!$A$6:$F$13,6)</f>
        <v>67225.54</v>
      </c>
      <c r="F34" s="381">
        <f>VLOOKUP(D34,'A13 BY - Tabelle ohne Kinder'!$A$6:$G$13,7)</f>
        <v>47835.7</v>
      </c>
      <c r="G34" s="382">
        <f t="shared" si="0"/>
        <v>45135.7</v>
      </c>
      <c r="H34" s="19"/>
      <c r="I34" s="89"/>
      <c r="J34" s="23"/>
      <c r="K34" s="17"/>
      <c r="L34" s="17"/>
      <c r="M34" s="20"/>
      <c r="N34" s="45"/>
      <c r="O34" s="53"/>
      <c r="P34" s="247"/>
      <c r="R34" s="207"/>
      <c r="S34" s="208">
        <f t="shared" si="1"/>
        <v>5602.128333333333</v>
      </c>
      <c r="T34" s="208">
        <f t="shared" si="4"/>
        <v>1607.81</v>
      </c>
      <c r="U34" s="208">
        <f t="shared" si="4"/>
        <v>0</v>
      </c>
      <c r="V34" s="210">
        <f t="shared" si="2"/>
        <v>7209.9383333333335</v>
      </c>
    </row>
    <row r="35" spans="1:22" ht="11.25" customHeight="1">
      <c r="A35" s="8">
        <v>29</v>
      </c>
      <c r="B35" s="8">
        <f t="shared" si="3"/>
        <v>55</v>
      </c>
      <c r="C35" s="8"/>
      <c r="D35" s="380">
        <v>11</v>
      </c>
      <c r="E35" s="381">
        <f>VLOOKUP(D35,'A13 BY - Tabelle ohne Kinder'!$A$6:$F$13,6)</f>
        <v>67225.54</v>
      </c>
      <c r="F35" s="381">
        <f>VLOOKUP(D35,'A13 BY - Tabelle ohne Kinder'!$A$6:$G$13,7)</f>
        <v>47835.7</v>
      </c>
      <c r="G35" s="382">
        <f t="shared" si="0"/>
        <v>45135.7</v>
      </c>
      <c r="H35" s="19"/>
      <c r="I35" s="89"/>
      <c r="J35" s="23"/>
      <c r="K35" s="17"/>
      <c r="L35" s="17"/>
      <c r="M35" s="20"/>
      <c r="N35" s="45"/>
      <c r="O35" s="53"/>
      <c r="P35" s="247"/>
      <c r="R35" s="207"/>
      <c r="S35" s="208">
        <f t="shared" si="1"/>
        <v>5602.128333333333</v>
      </c>
      <c r="T35" s="208">
        <f t="shared" si="4"/>
        <v>1607.81</v>
      </c>
      <c r="U35" s="208">
        <f t="shared" si="4"/>
        <v>0</v>
      </c>
      <c r="V35" s="210">
        <f t="shared" si="2"/>
        <v>7209.9383333333335</v>
      </c>
    </row>
    <row r="36" spans="1:22" ht="11.25" customHeight="1">
      <c r="A36" s="8">
        <v>30</v>
      </c>
      <c r="B36" s="8">
        <f t="shared" si="3"/>
        <v>56</v>
      </c>
      <c r="C36" s="8"/>
      <c r="D36" s="380">
        <v>11</v>
      </c>
      <c r="E36" s="381">
        <f>VLOOKUP(D36,'A13 BY - Tabelle ohne Kinder'!$A$6:$F$13,6)</f>
        <v>67225.54</v>
      </c>
      <c r="F36" s="381">
        <f>VLOOKUP(D36,'A13 BY - Tabelle ohne Kinder'!$A$6:$G$13,7)</f>
        <v>47835.7</v>
      </c>
      <c r="G36" s="382">
        <f t="shared" si="0"/>
        <v>45135.7</v>
      </c>
      <c r="H36" s="19"/>
      <c r="I36" s="89"/>
      <c r="J36" s="23"/>
      <c r="K36" s="17"/>
      <c r="L36" s="17"/>
      <c r="M36" s="20"/>
      <c r="N36" s="45"/>
      <c r="O36" s="53"/>
      <c r="P36" s="247"/>
      <c r="R36" s="207"/>
      <c r="S36" s="208">
        <f t="shared" si="1"/>
        <v>5602.128333333333</v>
      </c>
      <c r="T36" s="208">
        <f t="shared" si="4"/>
        <v>1607.81</v>
      </c>
      <c r="U36" s="208">
        <f t="shared" si="4"/>
        <v>0</v>
      </c>
      <c r="V36" s="210">
        <f t="shared" si="2"/>
        <v>7209.9383333333335</v>
      </c>
    </row>
    <row r="37" spans="1:22" ht="11.25" customHeight="1">
      <c r="A37" s="8">
        <v>31</v>
      </c>
      <c r="B37" s="8">
        <f t="shared" si="3"/>
        <v>57</v>
      </c>
      <c r="C37" s="8"/>
      <c r="D37" s="380">
        <v>11</v>
      </c>
      <c r="E37" s="381">
        <f>VLOOKUP(D37,'A13 BY - Tabelle ohne Kinder'!$A$6:$F$13,6)</f>
        <v>67225.54</v>
      </c>
      <c r="F37" s="381">
        <f>VLOOKUP(D37,'A13 BY - Tabelle ohne Kinder'!$A$6:$G$13,7)</f>
        <v>47835.7</v>
      </c>
      <c r="G37" s="382">
        <f t="shared" si="0"/>
        <v>45135.7</v>
      </c>
      <c r="H37" s="19"/>
      <c r="I37" s="89"/>
      <c r="J37" s="23"/>
      <c r="K37" s="17"/>
      <c r="L37" s="17"/>
      <c r="M37" s="20"/>
      <c r="N37" s="45"/>
      <c r="O37" s="53"/>
      <c r="P37" s="247"/>
      <c r="R37" s="207"/>
      <c r="S37" s="208">
        <f t="shared" si="1"/>
        <v>5602.128333333333</v>
      </c>
      <c r="T37" s="208">
        <f t="shared" si="4"/>
        <v>1607.81</v>
      </c>
      <c r="U37" s="208">
        <f t="shared" si="4"/>
        <v>0</v>
      </c>
      <c r="V37" s="210">
        <f t="shared" si="2"/>
        <v>7209.9383333333335</v>
      </c>
    </row>
    <row r="38" spans="1:22" ht="11.25" customHeight="1">
      <c r="A38" s="8">
        <v>32</v>
      </c>
      <c r="B38" s="8">
        <f t="shared" si="3"/>
        <v>58</v>
      </c>
      <c r="C38" s="8"/>
      <c r="D38" s="380">
        <v>11</v>
      </c>
      <c r="E38" s="381">
        <f>VLOOKUP(D38,'A13 BY - Tabelle ohne Kinder'!$A$6:$F$13,6)</f>
        <v>67225.54</v>
      </c>
      <c r="F38" s="381">
        <f>VLOOKUP(D38,'A13 BY - Tabelle ohne Kinder'!$A$6:$G$13,7)</f>
        <v>47835.7</v>
      </c>
      <c r="G38" s="382">
        <f t="shared" si="0"/>
        <v>45135.7</v>
      </c>
      <c r="H38" s="19"/>
      <c r="I38" s="89"/>
      <c r="J38" s="23"/>
      <c r="K38" s="17"/>
      <c r="L38" s="17"/>
      <c r="M38" s="20"/>
      <c r="N38" s="45"/>
      <c r="O38" s="53"/>
      <c r="P38" s="247"/>
      <c r="R38" s="207"/>
      <c r="S38" s="208">
        <f t="shared" si="1"/>
        <v>5602.128333333333</v>
      </c>
      <c r="T38" s="208">
        <f t="shared" si="4"/>
        <v>1607.81</v>
      </c>
      <c r="U38" s="208">
        <f t="shared" si="4"/>
        <v>0</v>
      </c>
      <c r="V38" s="210">
        <f t="shared" si="2"/>
        <v>7209.9383333333335</v>
      </c>
    </row>
    <row r="39" spans="1:22" ht="11.25" customHeight="1">
      <c r="A39" s="8">
        <v>33</v>
      </c>
      <c r="B39" s="8">
        <f t="shared" si="3"/>
        <v>59</v>
      </c>
      <c r="C39" s="8"/>
      <c r="D39" s="380">
        <v>11</v>
      </c>
      <c r="E39" s="381">
        <f>VLOOKUP(D39,'A13 BY - Tabelle ohne Kinder'!$A$6:$F$13,6)</f>
        <v>67225.54</v>
      </c>
      <c r="F39" s="381">
        <f>VLOOKUP(D39,'A13 BY - Tabelle ohne Kinder'!$A$6:$G$13,7)</f>
        <v>47835.7</v>
      </c>
      <c r="G39" s="382">
        <f t="shared" si="0"/>
        <v>45135.7</v>
      </c>
      <c r="H39" s="19"/>
      <c r="I39" s="89"/>
      <c r="J39" s="23"/>
      <c r="K39" s="17"/>
      <c r="L39" s="17"/>
      <c r="M39" s="20"/>
      <c r="N39" s="45"/>
      <c r="O39" s="53"/>
      <c r="P39" s="247"/>
      <c r="R39" s="207"/>
      <c r="S39" s="208">
        <f t="shared" si="1"/>
        <v>5602.128333333333</v>
      </c>
      <c r="T39" s="208">
        <f t="shared" si="4"/>
        <v>1607.81</v>
      </c>
      <c r="U39" s="208">
        <f t="shared" si="4"/>
        <v>0</v>
      </c>
      <c r="V39" s="210">
        <f t="shared" si="2"/>
        <v>7209.9383333333335</v>
      </c>
    </row>
    <row r="40" spans="1:22" ht="11.25" customHeight="1">
      <c r="A40" s="8">
        <v>34</v>
      </c>
      <c r="B40" s="8">
        <f t="shared" si="3"/>
        <v>60</v>
      </c>
      <c r="C40" s="8"/>
      <c r="D40" s="380">
        <v>11</v>
      </c>
      <c r="E40" s="381">
        <f>VLOOKUP(D40,'A13 BY - Tabelle ohne Kinder'!$A$6:$F$13,6)</f>
        <v>67225.54</v>
      </c>
      <c r="F40" s="381">
        <f>VLOOKUP(D40,'A13 BY - Tabelle ohne Kinder'!$A$6:$G$13,7)</f>
        <v>47835.7</v>
      </c>
      <c r="G40" s="382">
        <f t="shared" si="0"/>
        <v>45135.7</v>
      </c>
      <c r="H40" s="19"/>
      <c r="I40" s="89"/>
      <c r="J40" s="23"/>
      <c r="K40" s="17"/>
      <c r="L40" s="17"/>
      <c r="M40" s="20"/>
      <c r="N40" s="45"/>
      <c r="O40" s="53"/>
      <c r="P40" s="247"/>
      <c r="R40" s="207"/>
      <c r="S40" s="208">
        <f t="shared" si="1"/>
        <v>5602.128333333333</v>
      </c>
      <c r="T40" s="208">
        <f t="shared" si="4"/>
        <v>1607.81</v>
      </c>
      <c r="U40" s="208">
        <f t="shared" si="4"/>
        <v>0</v>
      </c>
      <c r="V40" s="210">
        <f t="shared" si="2"/>
        <v>7209.9383333333335</v>
      </c>
    </row>
    <row r="41" spans="1:22" ht="11.25" customHeight="1">
      <c r="A41" s="8">
        <v>35</v>
      </c>
      <c r="B41" s="8">
        <f t="shared" si="3"/>
        <v>61</v>
      </c>
      <c r="C41" s="8"/>
      <c r="D41" s="380">
        <v>11</v>
      </c>
      <c r="E41" s="381">
        <f>VLOOKUP(D41,'A13 BY - Tabelle ohne Kinder'!$A$6:$F$13,6)</f>
        <v>67225.54</v>
      </c>
      <c r="F41" s="381">
        <f>VLOOKUP(D41,'A13 BY - Tabelle ohne Kinder'!$A$6:$G$13,7)</f>
        <v>47835.7</v>
      </c>
      <c r="G41" s="382">
        <f t="shared" si="0"/>
        <v>45135.7</v>
      </c>
      <c r="H41" s="19"/>
      <c r="I41" s="89"/>
      <c r="J41" s="23"/>
      <c r="K41" s="17"/>
      <c r="L41" s="17"/>
      <c r="M41" s="20"/>
      <c r="N41" s="45"/>
      <c r="O41" s="53"/>
      <c r="P41" s="247"/>
      <c r="R41" s="207"/>
      <c r="S41" s="208">
        <f t="shared" si="1"/>
        <v>5602.128333333333</v>
      </c>
      <c r="T41" s="208">
        <f t="shared" si="4"/>
        <v>1607.81</v>
      </c>
      <c r="U41" s="208">
        <f t="shared" si="4"/>
        <v>0</v>
      </c>
      <c r="V41" s="210">
        <f t="shared" si="2"/>
        <v>7209.9383333333335</v>
      </c>
    </row>
    <row r="42" spans="1:22" ht="11.25" customHeight="1">
      <c r="A42" s="8">
        <v>36</v>
      </c>
      <c r="B42" s="8">
        <f t="shared" si="3"/>
        <v>62</v>
      </c>
      <c r="C42" s="8"/>
      <c r="D42" s="380">
        <v>11</v>
      </c>
      <c r="E42" s="381">
        <f>VLOOKUP(D42,'A13 BY - Tabelle ohne Kinder'!$A$6:$F$13,6)</f>
        <v>67225.54</v>
      </c>
      <c r="F42" s="381">
        <f>VLOOKUP(D42,'A13 BY - Tabelle ohne Kinder'!$A$6:$G$13,7)</f>
        <v>47835.7</v>
      </c>
      <c r="G42" s="382">
        <f t="shared" si="0"/>
        <v>45135.7</v>
      </c>
      <c r="H42" s="19"/>
      <c r="I42" s="89"/>
      <c r="J42" s="23"/>
      <c r="K42" s="17"/>
      <c r="L42" s="17"/>
      <c r="M42" s="20"/>
      <c r="N42" s="45"/>
      <c r="O42" s="53"/>
      <c r="P42" s="247"/>
      <c r="R42" s="207"/>
      <c r="S42" s="208">
        <f t="shared" si="1"/>
        <v>5602.128333333333</v>
      </c>
      <c r="T42" s="208">
        <f t="shared" si="4"/>
        <v>1607.81</v>
      </c>
      <c r="U42" s="208">
        <f t="shared" si="4"/>
        <v>0</v>
      </c>
      <c r="V42" s="210">
        <f t="shared" si="2"/>
        <v>7209.9383333333335</v>
      </c>
    </row>
    <row r="43" spans="1:22" ht="11.25" customHeight="1">
      <c r="A43" s="8">
        <v>37</v>
      </c>
      <c r="B43" s="8">
        <f t="shared" si="3"/>
        <v>63</v>
      </c>
      <c r="C43" s="8"/>
      <c r="D43" s="380">
        <v>11</v>
      </c>
      <c r="E43" s="381">
        <f>VLOOKUP(D43,'A13 BY - Tabelle ohne Kinder'!$A$6:$F$13,6)</f>
        <v>67225.54</v>
      </c>
      <c r="F43" s="381">
        <f>VLOOKUP(D43,'A13 BY - Tabelle ohne Kinder'!$A$6:$G$13,7)</f>
        <v>47835.7</v>
      </c>
      <c r="G43" s="382">
        <f t="shared" si="0"/>
        <v>45135.7</v>
      </c>
      <c r="H43" s="19"/>
      <c r="I43" s="89"/>
      <c r="J43" s="23"/>
      <c r="K43" s="17"/>
      <c r="L43" s="17"/>
      <c r="M43" s="20"/>
      <c r="N43" s="45"/>
      <c r="O43" s="53"/>
      <c r="P43" s="247"/>
      <c r="R43" s="207"/>
      <c r="S43" s="208">
        <f t="shared" si="1"/>
        <v>5602.128333333333</v>
      </c>
      <c r="T43" s="208">
        <f t="shared" si="4"/>
        <v>1607.81</v>
      </c>
      <c r="U43" s="208">
        <f t="shared" si="4"/>
        <v>0</v>
      </c>
      <c r="V43" s="210">
        <f t="shared" si="2"/>
        <v>7209.9383333333335</v>
      </c>
    </row>
    <row r="44" spans="1:22" ht="11.25" customHeight="1">
      <c r="A44" s="8">
        <v>38</v>
      </c>
      <c r="B44" s="8">
        <f t="shared" si="3"/>
        <v>64</v>
      </c>
      <c r="C44" s="8"/>
      <c r="D44" s="380">
        <v>11</v>
      </c>
      <c r="E44" s="381">
        <f>VLOOKUP(D44,'A13 BY - Tabelle ohne Kinder'!$A$6:$F$13,6)</f>
        <v>67225.54</v>
      </c>
      <c r="F44" s="381">
        <f>VLOOKUP(D44,'A13 BY - Tabelle ohne Kinder'!$A$6:$G$13,7)</f>
        <v>47835.7</v>
      </c>
      <c r="G44" s="382">
        <f t="shared" si="0"/>
        <v>45135.7</v>
      </c>
      <c r="H44" s="19"/>
      <c r="I44" s="89"/>
      <c r="J44" s="23"/>
      <c r="K44" s="17"/>
      <c r="L44" s="17"/>
      <c r="M44" s="20"/>
      <c r="N44" s="45"/>
      <c r="O44" s="53"/>
      <c r="P44" s="247"/>
      <c r="R44" s="207"/>
      <c r="S44" s="208">
        <f t="shared" si="1"/>
        <v>5602.128333333333</v>
      </c>
      <c r="T44" s="208">
        <f t="shared" si="4"/>
        <v>1607.81</v>
      </c>
      <c r="U44" s="208">
        <f t="shared" si="4"/>
        <v>0</v>
      </c>
      <c r="V44" s="210">
        <f t="shared" si="2"/>
        <v>7209.9383333333335</v>
      </c>
    </row>
    <row r="45" spans="1:22" ht="11.25" customHeight="1">
      <c r="A45" s="8">
        <v>39</v>
      </c>
      <c r="B45" s="8">
        <f t="shared" si="3"/>
        <v>65</v>
      </c>
      <c r="C45" s="8"/>
      <c r="D45" s="380">
        <v>11</v>
      </c>
      <c r="E45" s="381">
        <f>VLOOKUP(D45,'A13 BY - Tabelle ohne Kinder'!$A$6:$F$13,6)</f>
        <v>67225.54</v>
      </c>
      <c r="F45" s="381">
        <f>VLOOKUP(D45,'A13 BY - Tabelle ohne Kinder'!$A$6:$G$13,7)</f>
        <v>47835.7</v>
      </c>
      <c r="G45" s="382">
        <f t="shared" si="0"/>
        <v>45135.7</v>
      </c>
      <c r="H45" s="19"/>
      <c r="I45" s="89"/>
      <c r="J45" s="23"/>
      <c r="K45" s="17"/>
      <c r="L45" s="17"/>
      <c r="M45" s="20"/>
      <c r="N45" s="45"/>
      <c r="O45" s="53"/>
      <c r="P45" s="247"/>
      <c r="R45" s="207"/>
      <c r="S45" s="208">
        <f t="shared" si="1"/>
        <v>5602.128333333333</v>
      </c>
      <c r="T45" s="208">
        <f t="shared" si="4"/>
        <v>1607.81</v>
      </c>
      <c r="U45" s="208">
        <f t="shared" si="4"/>
        <v>0</v>
      </c>
      <c r="V45" s="210">
        <f t="shared" si="2"/>
        <v>7209.9383333333335</v>
      </c>
    </row>
    <row r="46" spans="1:22" ht="11.25" customHeight="1">
      <c r="A46" s="8">
        <v>40</v>
      </c>
      <c r="B46" s="8">
        <f t="shared" si="3"/>
        <v>66</v>
      </c>
      <c r="C46" s="8"/>
      <c r="D46" s="380">
        <v>11</v>
      </c>
      <c r="E46" s="381">
        <f>VLOOKUP(D46,'A13 BY - Tabelle ohne Kinder'!$A$6:$F$13,6)</f>
        <v>67225.54</v>
      </c>
      <c r="F46" s="381">
        <f>VLOOKUP(D46,'A13 BY - Tabelle ohne Kinder'!$A$6:$G$13,7)</f>
        <v>47835.7</v>
      </c>
      <c r="G46" s="382">
        <f t="shared" si="0"/>
        <v>45135.7</v>
      </c>
      <c r="H46" s="19"/>
      <c r="I46" s="89"/>
      <c r="J46" s="23"/>
      <c r="K46" s="17"/>
      <c r="L46" s="17"/>
      <c r="M46" s="20"/>
      <c r="N46" s="45"/>
      <c r="O46" s="53"/>
      <c r="P46" s="247"/>
      <c r="R46" s="212"/>
      <c r="S46" s="208">
        <f t="shared" si="1"/>
        <v>5602.128333333333</v>
      </c>
      <c r="T46" s="208">
        <f t="shared" si="4"/>
        <v>1607.81</v>
      </c>
      <c r="U46" s="208">
        <f t="shared" si="4"/>
        <v>0</v>
      </c>
      <c r="V46" s="210">
        <f t="shared" si="2"/>
        <v>7209.9383333333335</v>
      </c>
    </row>
    <row r="47" spans="1:22" s="103" customFormat="1" ht="13.5" thickBot="1">
      <c r="A47" s="5"/>
      <c r="B47" s="5"/>
      <c r="C47" s="5"/>
      <c r="D47" s="104" t="s">
        <v>7</v>
      </c>
      <c r="E47" s="105">
        <f>AVERAGE(E7:E46)</f>
        <v>64603.34900000001</v>
      </c>
      <c r="F47" s="105">
        <f>AVERAGE(F7:F46)</f>
        <v>46487.054249999994</v>
      </c>
      <c r="G47" s="98">
        <f>AVERAGE(G7:G46)</f>
        <v>43787.054249999994</v>
      </c>
      <c r="H47" s="99"/>
      <c r="I47" s="100"/>
      <c r="J47" s="100"/>
      <c r="K47" s="99"/>
      <c r="L47" s="99"/>
      <c r="M47" s="101"/>
      <c r="N47" s="102"/>
      <c r="O47" s="101"/>
      <c r="P47" s="269"/>
      <c r="R47" s="213" t="s">
        <v>7</v>
      </c>
      <c r="S47" s="214">
        <f>AVERAGE(S7:S46)</f>
        <v>5383.612416666664</v>
      </c>
      <c r="T47" s="214">
        <f>AVERAGE(T7:T46)</f>
        <v>1607.809999999999</v>
      </c>
      <c r="U47" s="237">
        <f>AVERAGE(U7:U46)</f>
        <v>0</v>
      </c>
      <c r="V47" s="217">
        <f>AVERAGE(V7:V46)</f>
        <v>6991.422416666664</v>
      </c>
    </row>
    <row r="48" spans="4:22" s="156" customFormat="1" ht="13.5" thickTop="1">
      <c r="D48" s="153" t="s">
        <v>42</v>
      </c>
      <c r="E48" s="154">
        <f>E47/12</f>
        <v>5383.612416666668</v>
      </c>
      <c r="F48" s="154">
        <f>F47/12</f>
        <v>3873.9211874999996</v>
      </c>
      <c r="G48" s="154">
        <f>G47/12</f>
        <v>3648.9211874999996</v>
      </c>
      <c r="H48" s="154"/>
      <c r="I48" s="155"/>
      <c r="J48" s="154"/>
      <c r="K48" s="154"/>
      <c r="L48" s="154"/>
      <c r="M48" s="157"/>
      <c r="N48" s="30"/>
      <c r="O48" s="30"/>
      <c r="P48" s="269"/>
      <c r="R48" s="152"/>
      <c r="S48" s="152"/>
      <c r="T48" s="152"/>
      <c r="V48" s="152"/>
    </row>
    <row r="49" spans="1:22" ht="12.75">
      <c r="A49" s="248"/>
      <c r="B49" s="248"/>
      <c r="C49" s="248"/>
      <c r="D49" s="247"/>
      <c r="E49" s="270"/>
      <c r="F49" s="271"/>
      <c r="G49" s="272"/>
      <c r="H49" s="273"/>
      <c r="I49" s="274"/>
      <c r="J49" s="274"/>
      <c r="K49" s="275"/>
      <c r="L49" s="276"/>
      <c r="M49" s="277"/>
      <c r="N49" s="277"/>
      <c r="O49" s="278"/>
      <c r="P49" s="247"/>
      <c r="R49" s="220" t="s">
        <v>53</v>
      </c>
      <c r="S49" s="218"/>
      <c r="T49" s="218"/>
      <c r="V49" s="218"/>
    </row>
    <row r="50" ht="12.75">
      <c r="R50" s="8" t="s">
        <v>61</v>
      </c>
    </row>
  </sheetData>
  <sheetProtection/>
  <mergeCells count="1">
    <mergeCell ref="D5:G5"/>
  </mergeCells>
  <printOptions/>
  <pageMargins left="0.24" right="0.18" top="0.19" bottom="0.2" header="0.19"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Vergleich Nettoverdienst A13 - E13</dc:title>
  <dc:subject/>
  <dc:creator>Bildet Berlin!</dc:creator>
  <cp:keywords/>
  <dc:description/>
  <cp:lastModifiedBy>Gramm</cp:lastModifiedBy>
  <cp:lastPrinted>2018-09-23T10:02:45Z</cp:lastPrinted>
  <dcterms:created xsi:type="dcterms:W3CDTF">1996-10-17T05:27:31Z</dcterms:created>
  <dcterms:modified xsi:type="dcterms:W3CDTF">2018-09-29T19:21:13Z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